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45125dbd89f6b5/Desktop/"/>
    </mc:Choice>
  </mc:AlternateContent>
  <xr:revisionPtr revIDLastSave="290" documentId="8_{3F0186F2-21A2-4176-AD7B-391731B8E95B}" xr6:coauthVersionLast="47" xr6:coauthVersionMax="47" xr10:uidLastSave="{F93C2851-5D6A-415F-AF20-16B0EA8386F7}"/>
  <bookViews>
    <workbookView xWindow="0" yWindow="0" windowWidth="22950" windowHeight="15465" xr2:uid="{C12F647B-9AAE-4257-AFD6-CFA9873D5772}"/>
  </bookViews>
  <sheets>
    <sheet name="FY24 Budget AS EDITS" sheetId="3" r:id="rId1"/>
    <sheet name="FY24 Budget" sheetId="2" r:id="rId2"/>
  </sheets>
  <externalReferences>
    <externalReference r:id="rId3"/>
  </externalReferences>
  <definedNames>
    <definedName name="_xlnm.Print_Titles" localSheetId="1">'FY24 Budget'!$A:$H,'FY24 Budget'!$1:$2</definedName>
    <definedName name="_xlnm.Print_Titles" localSheetId="0">'FY24 Budget AS EDITS'!$A:$H,'FY24 Budget AS EDITS'!$1:$2</definedName>
    <definedName name="QB_COLUMN_59200" localSheetId="1" hidden="1">'FY24 Budget'!$K$2</definedName>
    <definedName name="QB_COLUMN_59200" localSheetId="0" hidden="1">'FY24 Budget AS EDITS'!$K$2</definedName>
    <definedName name="QB_COLUMN_63620" localSheetId="1" hidden="1">'FY24 Budget'!#REF!</definedName>
    <definedName name="QB_COLUMN_63620" localSheetId="0" hidden="1">'FY24 Budget AS EDITS'!#REF!</definedName>
    <definedName name="QB_COLUMN_64430" localSheetId="1" hidden="1">'FY24 Budget'!#REF!</definedName>
    <definedName name="QB_COLUMN_64430" localSheetId="0" hidden="1">'FY24 Budget AS EDITS'!#REF!</definedName>
    <definedName name="QB_COLUMN_76210" localSheetId="1" hidden="1">'FY24 Budget'!$M$2</definedName>
    <definedName name="QB_COLUMN_76210" localSheetId="0" hidden="1">'FY24 Budget AS EDITS'!$M$2</definedName>
    <definedName name="QB_DATA_0" localSheetId="1" hidden="1">'FY24 Budget'!$7:$7,'FY24 Budget'!$10:$10,'FY24 Budget'!$11:$11,'FY24 Budget'!$12:$12,'FY24 Budget'!$17:$17,'FY24 Budget'!$20:$20,'FY24 Budget'!$21:$21,'FY24 Budget'!$22:$22,'FY24 Budget'!$26:$26,'FY24 Budget'!$27:$27,'FY24 Budget'!$31:$31,'FY24 Budget'!$32:$32,'FY24 Budget'!$33:$33,'FY24 Budget'!$34:$34,'FY24 Budget'!$35:$35,'FY24 Budget'!$36:$36</definedName>
    <definedName name="QB_DATA_0" localSheetId="0" hidden="1">'FY24 Budget AS EDITS'!$7:$7,'FY24 Budget AS EDITS'!$10:$10,'FY24 Budget AS EDITS'!$11:$11,'FY24 Budget AS EDITS'!$12:$12,'FY24 Budget AS EDITS'!$17:$17,'FY24 Budget AS EDITS'!$20:$20,'FY24 Budget AS EDITS'!$21:$21,'FY24 Budget AS EDITS'!$22:$22,'FY24 Budget AS EDITS'!$26:$26,'FY24 Budget AS EDITS'!$27:$27,'FY24 Budget AS EDITS'!$31:$31,'FY24 Budget AS EDITS'!$32:$32,'FY24 Budget AS EDITS'!$33:$33,'FY24 Budget AS EDITS'!$34:$34,'FY24 Budget AS EDITS'!$35:$35,'FY24 Budget AS EDITS'!$36:$36</definedName>
    <definedName name="QB_DATA_1" localSheetId="1" hidden="1">'FY24 Budget'!$37:$37,'FY24 Budget'!$38:$38,'FY24 Budget'!$47:$47,'FY24 Budget'!$48:$48,'FY24 Budget'!$51:$51,'FY24 Budget'!$52:$52,'FY24 Budget'!$55:$55,'FY24 Budget'!$56:$56,'FY24 Budget'!$57:$57,'FY24 Budget'!$60:$60,'FY24 Budget'!$65:$65,'FY24 Budget'!$66:$66,'FY24 Budget'!$69:$69,'FY24 Budget'!$70:$70,'FY24 Budget'!$71:$71,'FY24 Budget'!$72:$72</definedName>
    <definedName name="QB_DATA_1" localSheetId="0" hidden="1">'FY24 Budget AS EDITS'!$37:$37,'FY24 Budget AS EDITS'!$38:$38,'FY24 Budget AS EDITS'!$47:$47,'FY24 Budget AS EDITS'!$48:$48,'FY24 Budget AS EDITS'!$51:$51,'FY24 Budget AS EDITS'!$52:$52,'FY24 Budget AS EDITS'!$55:$55,'FY24 Budget AS EDITS'!$56:$56,'FY24 Budget AS EDITS'!$57:$57,'FY24 Budget AS EDITS'!$60:$60,'FY24 Budget AS EDITS'!$65:$65,'FY24 Budget AS EDITS'!$66:$66,'FY24 Budget AS EDITS'!$69:$69,'FY24 Budget AS EDITS'!$70:$70,'FY24 Budget AS EDITS'!$71:$71,'FY24 Budget AS EDITS'!$72:$72</definedName>
    <definedName name="QB_DATA_2" localSheetId="1" hidden="1">'FY24 Budget'!$73:$73,'FY24 Budget'!$74:$74,'FY24 Budget'!$75:$75,'FY24 Budget'!$78:$78,'FY24 Budget'!$79:$79,'FY24 Budget'!$80:$80,'FY24 Budget'!$81:$81,'FY24 Budget'!$86:$86,'FY24 Budget'!$87:$87,'FY24 Budget'!$92:$92,'FY24 Budget'!$93:$93,'FY24 Budget'!$96:$96,'FY24 Budget'!$97:$97,'FY24 Budget'!$98:$98,'FY24 Budget'!$99:$99,'FY24 Budget'!$102:$102</definedName>
    <definedName name="QB_DATA_2" localSheetId="0" hidden="1">'FY24 Budget AS EDITS'!$73:$73,'FY24 Budget AS EDITS'!$74:$74,'FY24 Budget AS EDITS'!$75:$75,'FY24 Budget AS EDITS'!$78:$78,'FY24 Budget AS EDITS'!$79:$79,'FY24 Budget AS EDITS'!$80:$80,'FY24 Budget AS EDITS'!$81:$81,'FY24 Budget AS EDITS'!$86:$86,'FY24 Budget AS EDITS'!$87:$87,'FY24 Budget AS EDITS'!$92:$92,'FY24 Budget AS EDITS'!$93:$93,'FY24 Budget AS EDITS'!$96:$96,'FY24 Budget AS EDITS'!$97:$97,'FY24 Budget AS EDITS'!$98:$98,'FY24 Budget AS EDITS'!$99:$99,'FY24 Budget AS EDITS'!$102:$102</definedName>
    <definedName name="QB_DATA_3" localSheetId="1" hidden="1">'FY24 Budget'!$107:$107,'FY24 Budget'!$109:$109,'FY24 Budget'!$110:$110,'FY24 Budget'!$111:$111,'FY24 Budget'!$112:$112,'FY24 Budget'!$113:$113,'FY24 Budget'!$114:$114,'FY24 Budget'!$116:$116,'FY24 Budget'!$117:$117,'FY24 Budget'!$120:$120</definedName>
    <definedName name="QB_DATA_3" localSheetId="0" hidden="1">'FY24 Budget AS EDITS'!$107:$107,'FY24 Budget AS EDITS'!$109:$109,'FY24 Budget AS EDITS'!$110:$110,'FY24 Budget AS EDITS'!$111:$111,'FY24 Budget AS EDITS'!$112:$112,'FY24 Budget AS EDITS'!$113:$113,'FY24 Budget AS EDITS'!$114:$114,'FY24 Budget AS EDITS'!$116:$116,'FY24 Budget AS EDITS'!$117:$117,'FY24 Budget AS EDITS'!$120:$120</definedName>
    <definedName name="QB_FORMULA_0" localSheetId="1" hidden="1">'FY24 Budget'!#REF!,'FY24 Budget'!#REF!,'FY24 Budget'!$K$8,'FY24 Budget'!$M$8,'FY24 Budget'!#REF!,'FY24 Budget'!#REF!,'FY24 Budget'!#REF!,'FY24 Budget'!#REF!,'FY24 Budget'!#REF!,'FY24 Budget'!#REF!,'FY24 Budget'!#REF!,'FY24 Budget'!#REF!,'FY24 Budget'!$K$13,'FY24 Budget'!$M$13,'FY24 Budget'!#REF!,'FY24 Budget'!#REF!</definedName>
    <definedName name="QB_FORMULA_0" localSheetId="0" hidden="1">'FY24 Budget AS EDITS'!#REF!,'FY24 Budget AS EDITS'!#REF!,'FY24 Budget AS EDITS'!$K$8,'FY24 Budget AS EDITS'!$M$8,'FY24 Budget AS EDITS'!#REF!,'FY24 Budget AS EDITS'!#REF!,'FY24 Budget AS EDITS'!#REF!,'FY24 Budget AS EDITS'!#REF!,'FY24 Budget AS EDITS'!#REF!,'FY24 Budget AS EDITS'!#REF!,'FY24 Budget AS EDITS'!#REF!,'FY24 Budget AS EDITS'!#REF!,'FY24 Budget AS EDITS'!$K$13,'FY24 Budget AS EDITS'!$M$13,'FY24 Budget AS EDITS'!#REF!,'FY24 Budget AS EDITS'!#REF!</definedName>
    <definedName name="QB_FORMULA_1" localSheetId="1" hidden="1">'FY24 Budget'!$K$14,'FY24 Budget'!$M$14,'FY24 Budget'!#REF!,'FY24 Budget'!#REF!,'FY24 Budget'!#REF!,'FY24 Budget'!#REF!,'FY24 Budget'!$K$18,'FY24 Budget'!$M$18,'FY24 Budget'!#REF!,'FY24 Budget'!#REF!,'FY24 Budget'!#REF!,'FY24 Budget'!#REF!,'FY24 Budget'!#REF!,'FY24 Budget'!#REF!,'FY24 Budget'!#REF!,'FY24 Budget'!#REF!</definedName>
    <definedName name="QB_FORMULA_1" localSheetId="0" hidden="1">'FY24 Budget AS EDITS'!$K$14,'FY24 Budget AS EDITS'!$M$14,'FY24 Budget AS EDITS'!#REF!,'FY24 Budget AS EDITS'!#REF!,'FY24 Budget AS EDITS'!#REF!,'FY24 Budget AS EDITS'!#REF!,'FY24 Budget AS EDITS'!$K$18,'FY24 Budget AS EDITS'!$M$18,'FY24 Budget AS EDITS'!#REF!,'FY24 Budget AS EDITS'!#REF!,'FY24 Budget AS EDITS'!#REF!,'FY24 Budget AS EDITS'!#REF!,'FY24 Budget AS EDITS'!#REF!,'FY24 Budget AS EDITS'!#REF!,'FY24 Budget AS EDITS'!#REF!,'FY24 Budget AS EDITS'!#REF!</definedName>
    <definedName name="QB_FORMULA_10" localSheetId="1" hidden="1">'FY24 Budget'!#REF!,'FY24 Budget'!#REF!,'FY24 Budget'!#REF!,'FY24 Budget'!#REF!,'FY24 Budget'!#REF!,'FY24 Budget'!#REF!,'FY24 Budget'!$K$94,'FY24 Budget'!$M$94,'FY24 Budget'!#REF!,'FY24 Budget'!#REF!,'FY24 Budget'!#REF!,'FY24 Budget'!#REF!,'FY24 Budget'!#REF!,'FY24 Budget'!#REF!,'FY24 Budget'!#REF!,'FY24 Budget'!#REF!</definedName>
    <definedName name="QB_FORMULA_10" localSheetId="0" hidden="1">'FY24 Budget AS EDITS'!#REF!,'FY24 Budget AS EDITS'!#REF!,'FY24 Budget AS EDITS'!#REF!,'FY24 Budget AS EDITS'!#REF!,'FY24 Budget AS EDITS'!#REF!,'FY24 Budget AS EDITS'!#REF!,'FY24 Budget AS EDITS'!$K$94,'FY24 Budget AS EDITS'!$M$94,'FY24 Budget AS EDITS'!#REF!,'FY24 Budget AS EDITS'!#REF!,'FY24 Budget AS EDITS'!#REF!,'FY24 Budget AS EDITS'!#REF!,'FY24 Budget AS EDITS'!#REF!,'FY24 Budget AS EDITS'!#REF!,'FY24 Budget AS EDITS'!#REF!,'FY24 Budget AS EDITS'!#REF!</definedName>
    <definedName name="QB_FORMULA_11" localSheetId="1" hidden="1">'FY24 Budget'!#REF!,'FY24 Budget'!#REF!,'FY24 Budget'!$K$100,'FY24 Budget'!$M$100,'FY24 Budget'!#REF!,'FY24 Budget'!#REF!,'FY24 Budget'!#REF!,'FY24 Budget'!#REF!,'FY24 Budget'!$K$103,'FY24 Budget'!$M$103,'FY24 Budget'!#REF!,'FY24 Budget'!#REF!,'FY24 Budget'!$K$104,'FY24 Budget'!$M$104,'FY24 Budget'!#REF!,'FY24 Budget'!#REF!</definedName>
    <definedName name="QB_FORMULA_11" localSheetId="0" hidden="1">'FY24 Budget AS EDITS'!#REF!,'FY24 Budget AS EDITS'!#REF!,'FY24 Budget AS EDITS'!$K$100,'FY24 Budget AS EDITS'!$M$100,'FY24 Budget AS EDITS'!#REF!,'FY24 Budget AS EDITS'!#REF!,'FY24 Budget AS EDITS'!#REF!,'FY24 Budget AS EDITS'!#REF!,'FY24 Budget AS EDITS'!$K$103,'FY24 Budget AS EDITS'!$M$103,'FY24 Budget AS EDITS'!#REF!,'FY24 Budget AS EDITS'!#REF!,'FY24 Budget AS EDITS'!$K$104,'FY24 Budget AS EDITS'!$M$104,'FY24 Budget AS EDITS'!#REF!,'FY24 Budget AS EDITS'!#REF!</definedName>
    <definedName name="QB_FORMULA_12" localSheetId="1" hidden="1">'FY24 Budget'!$K$105,'FY24 Budget'!$M$105,'FY24 Budget'!#REF!,'FY24 Budget'!#REF!,'FY24 Budget'!#REF!,'FY24 Budget'!#REF!,'FY24 Budget'!#REF!,'FY24 Budget'!#REF!,'FY24 Budget'!#REF!,'FY24 Budget'!#REF!,'FY24 Budget'!#REF!,'FY24 Budget'!#REF!,'FY24 Budget'!#REF!,'FY24 Budget'!#REF!,'FY24 Budget'!#REF!,'FY24 Budget'!#REF!</definedName>
    <definedName name="QB_FORMULA_12" localSheetId="0" hidden="1">'FY24 Budget AS EDITS'!$K$105,'FY24 Budget AS EDITS'!$M$105,'FY24 Budget AS EDITS'!#REF!,'FY24 Budget AS EDITS'!#REF!,'FY24 Budget AS EDITS'!#REF!,'FY24 Budget AS EDITS'!#REF!,'FY24 Budget AS EDITS'!#REF!,'FY24 Budget AS EDITS'!#REF!,'FY24 Budget AS EDITS'!#REF!,'FY24 Budget AS EDITS'!#REF!,'FY24 Budget AS EDITS'!#REF!,'FY24 Budget AS EDITS'!#REF!,'FY24 Budget AS EDITS'!#REF!,'FY24 Budget AS EDITS'!#REF!,'FY24 Budget AS EDITS'!#REF!,'FY24 Budget AS EDITS'!#REF!</definedName>
    <definedName name="QB_FORMULA_13" localSheetId="1" hidden="1">'FY24 Budget'!#REF!,'FY24 Budget'!#REF!,'FY24 Budget'!#REF!,'FY24 Budget'!#REF!,'FY24 Budget'!#REF!,'FY24 Budget'!#REF!,'FY24 Budget'!$K$118,'FY24 Budget'!$M$118,'FY24 Budget'!#REF!,'FY24 Budget'!#REF!,'FY24 Budget'!$K$119,'FY24 Budget'!$M$119,'FY24 Budget'!#REF!,'FY24 Budget'!#REF!,'FY24 Budget'!#REF!,'FY24 Budget'!#REF!</definedName>
    <definedName name="QB_FORMULA_13" localSheetId="0" hidden="1">'FY24 Budget AS EDITS'!#REF!,'FY24 Budget AS EDITS'!#REF!,'FY24 Budget AS EDITS'!#REF!,'FY24 Budget AS EDITS'!#REF!,'FY24 Budget AS EDITS'!#REF!,'FY24 Budget AS EDITS'!#REF!,'FY24 Budget AS EDITS'!$K$118,'FY24 Budget AS EDITS'!$M$118,'FY24 Budget AS EDITS'!#REF!,'FY24 Budget AS EDITS'!#REF!,'FY24 Budget AS EDITS'!$K$119,'FY24 Budget AS EDITS'!$M$119,'FY24 Budget AS EDITS'!#REF!,'FY24 Budget AS EDITS'!#REF!,'FY24 Budget AS EDITS'!#REF!,'FY24 Budget AS EDITS'!#REF!</definedName>
    <definedName name="QB_FORMULA_14" localSheetId="1" hidden="1">'FY24 Budget'!$K$121,'FY24 Budget'!$M$121,'FY24 Budget'!#REF!,'FY24 Budget'!#REF!,'FY24 Budget'!$K$122,'FY24 Budget'!$M$122,'FY24 Budget'!#REF!,'FY24 Budget'!#REF!,'FY24 Budget'!$K$123,'FY24 Budget'!$M$123,'FY24 Budget'!#REF!,'FY24 Budget'!#REF!,'FY24 Budget'!$K$124,'FY24 Budget'!$M$124,'FY24 Budget'!#REF!,'FY24 Budget'!#REF!</definedName>
    <definedName name="QB_FORMULA_14" localSheetId="0" hidden="1">'FY24 Budget AS EDITS'!$K$121,'FY24 Budget AS EDITS'!$M$121,'FY24 Budget AS EDITS'!#REF!,'FY24 Budget AS EDITS'!#REF!,'FY24 Budget AS EDITS'!$K$122,'FY24 Budget AS EDITS'!$M$122,'FY24 Budget AS EDITS'!#REF!,'FY24 Budget AS EDITS'!#REF!,'FY24 Budget AS EDITS'!$K$123,'FY24 Budget AS EDITS'!$M$123,'FY24 Budget AS EDITS'!#REF!,'FY24 Budget AS EDITS'!#REF!,'FY24 Budget AS EDITS'!$K$124,'FY24 Budget AS EDITS'!$M$124,'FY24 Budget AS EDITS'!#REF!,'FY24 Budget AS EDITS'!#REF!</definedName>
    <definedName name="QB_FORMULA_15" localSheetId="1" hidden="1">'FY24 Budget'!$K$125,'FY24 Budget'!$M$125,'FY24 Budget'!#REF!,'FY24 Budget'!#REF!</definedName>
    <definedName name="QB_FORMULA_15" localSheetId="0" hidden="1">'FY24 Budget AS EDITS'!$K$125,'FY24 Budget AS EDITS'!$M$125,'FY24 Budget AS EDITS'!#REF!,'FY24 Budget AS EDITS'!#REF!</definedName>
    <definedName name="QB_FORMULA_2" localSheetId="1" hidden="1">'FY24 Budget'!$K$23,'FY24 Budget'!$M$23,'FY24 Budget'!#REF!,'FY24 Budget'!#REF!,'FY24 Budget'!#REF!,'FY24 Budget'!#REF!,'FY24 Budget'!$K$28,'FY24 Budget'!$M$28,'FY24 Budget'!#REF!,'FY24 Budget'!#REF!,'FY24 Budget'!$K$29,'FY24 Budget'!$M$29,'FY24 Budget'!#REF!,'FY24 Budget'!#REF!,'FY24 Budget'!#REF!,'FY24 Budget'!#REF!</definedName>
    <definedName name="QB_FORMULA_2" localSheetId="0" hidden="1">'FY24 Budget AS EDITS'!$K$23,'FY24 Budget AS EDITS'!$M$23,'FY24 Budget AS EDITS'!#REF!,'FY24 Budget AS EDITS'!#REF!,'FY24 Budget AS EDITS'!#REF!,'FY24 Budget AS EDITS'!#REF!,'FY24 Budget AS EDITS'!$K$28,'FY24 Budget AS EDITS'!$M$28,'FY24 Budget AS EDITS'!#REF!,'FY24 Budget AS EDITS'!#REF!,'FY24 Budget AS EDITS'!$K$29,'FY24 Budget AS EDITS'!$M$29,'FY24 Budget AS EDITS'!#REF!,'FY24 Budget AS EDITS'!#REF!,'FY24 Budget AS EDITS'!#REF!,'FY24 Budget AS EDITS'!#REF!</definedName>
    <definedName name="QB_FORMULA_3" localSheetId="1" hidden="1">'FY24 Budget'!#REF!,'FY24 Budget'!#REF!,'FY24 Budget'!#REF!,'FY24 Budget'!#REF!,'FY24 Budget'!#REF!,'FY24 Budget'!#REF!,'FY24 Budget'!#REF!,'FY24 Budget'!#REF!,'FY24 Budget'!#REF!,'FY24 Budget'!#REF!,'FY24 Budget'!#REF!,'FY24 Budget'!#REF!,'FY24 Budget'!$K$39,'FY24 Budget'!$M$39,'FY24 Budget'!#REF!,'FY24 Budget'!#REF!</definedName>
    <definedName name="QB_FORMULA_3" localSheetId="0" hidden="1">'FY24 Budget AS EDITS'!#REF!,'FY24 Budget AS EDITS'!#REF!,'FY24 Budget AS EDITS'!#REF!,'FY24 Budget AS EDITS'!#REF!,'FY24 Budget AS EDITS'!#REF!,'FY24 Budget AS EDITS'!#REF!,'FY24 Budget AS EDITS'!#REF!,'FY24 Budget AS EDITS'!#REF!,'FY24 Budget AS EDITS'!#REF!,'FY24 Budget AS EDITS'!#REF!,'FY24 Budget AS EDITS'!#REF!,'FY24 Budget AS EDITS'!#REF!,'FY24 Budget AS EDITS'!$K$39,'FY24 Budget AS EDITS'!$M$39,'FY24 Budget AS EDITS'!#REF!,'FY24 Budget AS EDITS'!#REF!</definedName>
    <definedName name="QB_FORMULA_4" localSheetId="1" hidden="1">'FY24 Budget'!$K$40,'FY24 Budget'!$M$40,'FY24 Budget'!#REF!,'FY24 Budget'!#REF!,'FY24 Budget'!$K$41,'FY24 Budget'!$M$41,'FY24 Budget'!#REF!,'FY24 Budget'!#REF!,'FY24 Budget'!#REF!,'FY24 Budget'!#REF!,'FY24 Budget'!#REF!,'FY24 Budget'!#REF!,'FY24 Budget'!$K$49,'FY24 Budget'!$M$49,'FY24 Budget'!#REF!,'FY24 Budget'!#REF!</definedName>
    <definedName name="QB_FORMULA_4" localSheetId="0" hidden="1">'FY24 Budget AS EDITS'!$K$40,'FY24 Budget AS EDITS'!$M$40,'FY24 Budget AS EDITS'!#REF!,'FY24 Budget AS EDITS'!#REF!,'FY24 Budget AS EDITS'!$K$41,'FY24 Budget AS EDITS'!$M$41,'FY24 Budget AS EDITS'!#REF!,'FY24 Budget AS EDITS'!#REF!,'FY24 Budget AS EDITS'!#REF!,'FY24 Budget AS EDITS'!#REF!,'FY24 Budget AS EDITS'!#REF!,'FY24 Budget AS EDITS'!#REF!,'FY24 Budget AS EDITS'!$K$49,'FY24 Budget AS EDITS'!$M$49,'FY24 Budget AS EDITS'!#REF!,'FY24 Budget AS EDITS'!#REF!</definedName>
    <definedName name="QB_FORMULA_5" localSheetId="1" hidden="1">'FY24 Budget'!#REF!,'FY24 Budget'!#REF!,'FY24 Budget'!#REF!,'FY24 Budget'!#REF!,'FY24 Budget'!$K$53,'FY24 Budget'!$M$53,'FY24 Budget'!#REF!,'FY24 Budget'!#REF!,'FY24 Budget'!#REF!,'FY24 Budget'!#REF!,'FY24 Budget'!#REF!,'FY24 Budget'!#REF!,'FY24 Budget'!#REF!,'FY24 Budget'!#REF!,'FY24 Budget'!$K$58,'FY24 Budget'!$M$58</definedName>
    <definedName name="QB_FORMULA_5" localSheetId="0" hidden="1">'FY24 Budget AS EDITS'!#REF!,'FY24 Budget AS EDITS'!#REF!,'FY24 Budget AS EDITS'!#REF!,'FY24 Budget AS EDITS'!#REF!,'FY24 Budget AS EDITS'!$K$53,'FY24 Budget AS EDITS'!$M$53,'FY24 Budget AS EDITS'!#REF!,'FY24 Budget AS EDITS'!#REF!,'FY24 Budget AS EDITS'!#REF!,'FY24 Budget AS EDITS'!#REF!,'FY24 Budget AS EDITS'!#REF!,'FY24 Budget AS EDITS'!#REF!,'FY24 Budget AS EDITS'!#REF!,'FY24 Budget AS EDITS'!#REF!,'FY24 Budget AS EDITS'!$K$58,'FY24 Budget AS EDITS'!$M$58</definedName>
    <definedName name="QB_FORMULA_6" localSheetId="1" hidden="1">'FY24 Budget'!#REF!,'FY24 Budget'!#REF!,'FY24 Budget'!#REF!,'FY24 Budget'!#REF!,'FY24 Budget'!$K$61,'FY24 Budget'!$M$61,'FY24 Budget'!#REF!,'FY24 Budget'!#REF!,'FY24 Budget'!$K$62,'FY24 Budget'!$M$62,'FY24 Budget'!#REF!,'FY24 Budget'!#REF!,'FY24 Budget'!#REF!,'FY24 Budget'!#REF!,'FY24 Budget'!#REF!,'FY24 Budget'!#REF!</definedName>
    <definedName name="QB_FORMULA_6" localSheetId="0" hidden="1">'FY24 Budget AS EDITS'!#REF!,'FY24 Budget AS EDITS'!#REF!,'FY24 Budget AS EDITS'!#REF!,'FY24 Budget AS EDITS'!#REF!,'FY24 Budget AS EDITS'!$K$61,'FY24 Budget AS EDITS'!$M$61,'FY24 Budget AS EDITS'!#REF!,'FY24 Budget AS EDITS'!#REF!,'FY24 Budget AS EDITS'!$K$62,'FY24 Budget AS EDITS'!$M$62,'FY24 Budget AS EDITS'!#REF!,'FY24 Budget AS EDITS'!#REF!,'FY24 Budget AS EDITS'!#REF!,'FY24 Budget AS EDITS'!#REF!,'FY24 Budget AS EDITS'!#REF!,'FY24 Budget AS EDITS'!#REF!</definedName>
    <definedName name="QB_FORMULA_7" localSheetId="1" hidden="1">'FY24 Budget'!$K$67,'FY24 Budget'!$M$67,'FY24 Budget'!#REF!,'FY24 Budget'!#REF!,'FY24 Budget'!#REF!,'FY24 Budget'!#REF!,'FY24 Budget'!#REF!,'FY24 Budget'!#REF!,'FY24 Budget'!#REF!,'FY24 Budget'!#REF!,'FY24 Budget'!#REF!,'FY24 Budget'!#REF!,'FY24 Budget'!#REF!,'FY24 Budget'!#REF!,'FY24 Budget'!#REF!,'FY24 Budget'!#REF!</definedName>
    <definedName name="QB_FORMULA_7" localSheetId="0" hidden="1">'FY24 Budget AS EDITS'!$K$67,'FY24 Budget AS EDITS'!$M$67,'FY24 Budget AS EDITS'!#REF!,'FY24 Budget AS EDITS'!#REF!,'FY24 Budget AS EDITS'!#REF!,'FY24 Budget AS EDITS'!#REF!,'FY24 Budget AS EDITS'!#REF!,'FY24 Budget AS EDITS'!#REF!,'FY24 Budget AS EDITS'!#REF!,'FY24 Budget AS EDITS'!#REF!,'FY24 Budget AS EDITS'!#REF!,'FY24 Budget AS EDITS'!#REF!,'FY24 Budget AS EDITS'!#REF!,'FY24 Budget AS EDITS'!#REF!,'FY24 Budget AS EDITS'!#REF!,'FY24 Budget AS EDITS'!#REF!</definedName>
    <definedName name="QB_FORMULA_8" localSheetId="1" hidden="1">'FY24 Budget'!#REF!,'FY24 Budget'!#REF!,'FY24 Budget'!$K$76,'FY24 Budget'!$M$76,'FY24 Budget'!#REF!,'FY24 Budget'!#REF!,'FY24 Budget'!#REF!,'FY24 Budget'!#REF!,'FY24 Budget'!#REF!,'FY24 Budget'!#REF!,'FY24 Budget'!#REF!,'FY24 Budget'!#REF!,'FY24 Budget'!#REF!,'FY24 Budget'!#REF!,'FY24 Budget'!$K$82,'FY24 Budget'!$M$82</definedName>
    <definedName name="QB_FORMULA_8" localSheetId="0" hidden="1">'FY24 Budget AS EDITS'!#REF!,'FY24 Budget AS EDITS'!#REF!,'FY24 Budget AS EDITS'!$K$76,'FY24 Budget AS EDITS'!$M$76,'FY24 Budget AS EDITS'!#REF!,'FY24 Budget AS EDITS'!#REF!,'FY24 Budget AS EDITS'!#REF!,'FY24 Budget AS EDITS'!#REF!,'FY24 Budget AS EDITS'!#REF!,'FY24 Budget AS EDITS'!#REF!,'FY24 Budget AS EDITS'!#REF!,'FY24 Budget AS EDITS'!#REF!,'FY24 Budget AS EDITS'!#REF!,'FY24 Budget AS EDITS'!#REF!,'FY24 Budget AS EDITS'!$K$82,'FY24 Budget AS EDITS'!$M$82</definedName>
    <definedName name="QB_FORMULA_9" localSheetId="1" hidden="1">'FY24 Budget'!#REF!,'FY24 Budget'!#REF!,'FY24 Budget'!$K$83,'FY24 Budget'!$M$83,'FY24 Budget'!#REF!,'FY24 Budget'!#REF!,'FY24 Budget'!#REF!,'FY24 Budget'!#REF!,'FY24 Budget'!#REF!,'FY24 Budget'!#REF!,'FY24 Budget'!$K$88,'FY24 Budget'!$M$88,'FY24 Budget'!#REF!,'FY24 Budget'!#REF!,'FY24 Budget'!$K$89,'FY24 Budget'!$M$89</definedName>
    <definedName name="QB_FORMULA_9" localSheetId="0" hidden="1">'FY24 Budget AS EDITS'!#REF!,'FY24 Budget AS EDITS'!#REF!,'FY24 Budget AS EDITS'!$K$83,'FY24 Budget AS EDITS'!$M$83,'FY24 Budget AS EDITS'!#REF!,'FY24 Budget AS EDITS'!#REF!,'FY24 Budget AS EDITS'!#REF!,'FY24 Budget AS EDITS'!#REF!,'FY24 Budget AS EDITS'!#REF!,'FY24 Budget AS EDITS'!#REF!,'FY24 Budget AS EDITS'!$K$88,'FY24 Budget AS EDITS'!$M$88,'FY24 Budget AS EDITS'!#REF!,'FY24 Budget AS EDITS'!#REF!,'FY24 Budget AS EDITS'!$K$89,'FY24 Budget AS EDITS'!$M$89</definedName>
    <definedName name="QB_ROW_10250" localSheetId="1" hidden="1">'FY24 Budget'!$F$10</definedName>
    <definedName name="QB_ROW_10250" localSheetId="0" hidden="1">'FY24 Budget AS EDITS'!$F$10</definedName>
    <definedName name="QB_ROW_103270" localSheetId="1" hidden="1">'FY24 Budget'!$H$71</definedName>
    <definedName name="QB_ROW_103270" localSheetId="0" hidden="1">'FY24 Budget AS EDITS'!$H$71</definedName>
    <definedName name="QB_ROW_108040" localSheetId="1" hidden="1">'FY24 Budget'!$E$19</definedName>
    <definedName name="QB_ROW_108040" localSheetId="0" hidden="1">'FY24 Budget AS EDITS'!$E$19</definedName>
    <definedName name="QB_ROW_108340" localSheetId="1" hidden="1">'FY24 Budget'!$E$23</definedName>
    <definedName name="QB_ROW_108340" localSheetId="0" hidden="1">'FY24 Budget AS EDITS'!$E$23</definedName>
    <definedName name="QB_ROW_109270" localSheetId="1" hidden="1">'FY24 Budget'!$H$99</definedName>
    <definedName name="QB_ROW_109270" localSheetId="0" hidden="1">'FY24 Budget AS EDITS'!$H$99</definedName>
    <definedName name="QB_ROW_110060" localSheetId="1" hidden="1">'FY24 Budget'!$G$115</definedName>
    <definedName name="QB_ROW_110060" localSheetId="0" hidden="1">'FY24 Budget AS EDITS'!$G$115</definedName>
    <definedName name="QB_ROW_110360" localSheetId="1" hidden="1">'FY24 Budget'!$G$118</definedName>
    <definedName name="QB_ROW_110360" localSheetId="0" hidden="1">'FY24 Budget AS EDITS'!$G$118</definedName>
    <definedName name="QB_ROW_11040" localSheetId="1" hidden="1">'FY24 Budget'!$E$30</definedName>
    <definedName name="QB_ROW_11040" localSheetId="0" hidden="1">'FY24 Budget AS EDITS'!$E$30</definedName>
    <definedName name="QB_ROW_11340" localSheetId="1" hidden="1">'FY24 Budget'!$E$39</definedName>
    <definedName name="QB_ROW_11340" localSheetId="0" hidden="1">'FY24 Budget AS EDITS'!$E$39</definedName>
    <definedName name="QB_ROW_117250" localSheetId="1" hidden="1">'FY24 Budget'!$F$37</definedName>
    <definedName name="QB_ROW_117250" localSheetId="0" hidden="1">'FY24 Budget AS EDITS'!$F$37</definedName>
    <definedName name="QB_ROW_118060" localSheetId="1" hidden="1">'FY24 Budget'!$G$54</definedName>
    <definedName name="QB_ROW_118060" localSheetId="0" hidden="1">'FY24 Budget AS EDITS'!$G$54</definedName>
    <definedName name="QB_ROW_118360" localSheetId="1" hidden="1">'FY24 Budget'!$G$58</definedName>
    <definedName name="QB_ROW_118360" localSheetId="0" hidden="1">'FY24 Budget AS EDITS'!$G$58</definedName>
    <definedName name="QB_ROW_119060" localSheetId="1" hidden="1">'FY24 Budget'!$G$50</definedName>
    <definedName name="QB_ROW_119060" localSheetId="0" hidden="1">'FY24 Budget AS EDITS'!$G$50</definedName>
    <definedName name="QB_ROW_119360" localSheetId="1" hidden="1">'FY24 Budget'!$G$53</definedName>
    <definedName name="QB_ROW_119360" localSheetId="0" hidden="1">'FY24 Budget AS EDITS'!$G$53</definedName>
    <definedName name="QB_ROW_121270" localSheetId="1" hidden="1">'FY24 Budget'!$H$81</definedName>
    <definedName name="QB_ROW_121270" localSheetId="0" hidden="1">'FY24 Budget AS EDITS'!$H$81</definedName>
    <definedName name="QB_ROW_12250" localSheetId="1" hidden="1">'FY24 Budget'!$F$20</definedName>
    <definedName name="QB_ROW_12250" localSheetId="0" hidden="1">'FY24 Budget AS EDITS'!$F$20</definedName>
    <definedName name="QB_ROW_14250" localSheetId="1" hidden="1">'FY24 Budget'!$F$31</definedName>
    <definedName name="QB_ROW_14250" localSheetId="0" hidden="1">'FY24 Budget AS EDITS'!$F$31</definedName>
    <definedName name="QB_ROW_15250" localSheetId="1" hidden="1">'FY24 Budget'!$F$32</definedName>
    <definedName name="QB_ROW_15250" localSheetId="0" hidden="1">'FY24 Budget AS EDITS'!$F$32</definedName>
    <definedName name="QB_ROW_16250" localSheetId="1" hidden="1">'FY24 Budget'!$F$33</definedName>
    <definedName name="QB_ROW_16250" localSheetId="0" hidden="1">'FY24 Budget AS EDITS'!$F$33</definedName>
    <definedName name="QB_ROW_169270" localSheetId="1" hidden="1">'FY24 Budget'!$H$117</definedName>
    <definedName name="QB_ROW_169270" localSheetId="0" hidden="1">'FY24 Budget AS EDITS'!$H$117</definedName>
    <definedName name="QB_ROW_170270" localSheetId="1" hidden="1">'FY24 Budget'!$H$116</definedName>
    <definedName name="QB_ROW_170270" localSheetId="0" hidden="1">'FY24 Budget AS EDITS'!$H$116</definedName>
    <definedName name="QB_ROW_17250" localSheetId="1" hidden="1">'FY24 Budget'!$F$34</definedName>
    <definedName name="QB_ROW_17250" localSheetId="0" hidden="1">'FY24 Budget AS EDITS'!$F$34</definedName>
    <definedName name="QB_ROW_182270" localSheetId="1" hidden="1">'FY24 Budget'!$H$96</definedName>
    <definedName name="QB_ROW_182270" localSheetId="0" hidden="1">'FY24 Budget AS EDITS'!$H$96</definedName>
    <definedName name="QB_ROW_18250" localSheetId="1" hidden="1">'FY24 Budget'!$F$35</definedName>
    <definedName name="QB_ROW_18250" localSheetId="0" hidden="1">'FY24 Budget AS EDITS'!$F$35</definedName>
    <definedName name="QB_ROW_18301" localSheetId="1" hidden="1">'FY24 Budget'!$A$125</definedName>
    <definedName name="QB_ROW_18301" localSheetId="0" hidden="1">'FY24 Budget AS EDITS'!$A$125</definedName>
    <definedName name="QB_ROW_183270" localSheetId="1" hidden="1">'FY24 Budget'!$H$98</definedName>
    <definedName name="QB_ROW_183270" localSheetId="0" hidden="1">'FY24 Budget AS EDITS'!$H$98</definedName>
    <definedName name="QB_ROW_19011" localSheetId="1" hidden="1">'FY24 Budget'!$B$3</definedName>
    <definedName name="QB_ROW_19011" localSheetId="0" hidden="1">'FY24 Budget AS EDITS'!$B$3</definedName>
    <definedName name="QB_ROW_19250" localSheetId="1" hidden="1">'FY24 Budget'!$F$36</definedName>
    <definedName name="QB_ROW_19250" localSheetId="0" hidden="1">'FY24 Budget AS EDITS'!$F$36</definedName>
    <definedName name="QB_ROW_19311" localSheetId="1" hidden="1">'FY24 Budget'!$B$124</definedName>
    <definedName name="QB_ROW_19311" localSheetId="0" hidden="1">'FY24 Budget AS EDITS'!$B$124</definedName>
    <definedName name="QB_ROW_20021" localSheetId="1" hidden="1">'FY24 Budget'!$C$4</definedName>
    <definedName name="QB_ROW_20021" localSheetId="0" hidden="1">'FY24 Budget AS EDITS'!$C$4</definedName>
    <definedName name="QB_ROW_201270" localSheetId="1" hidden="1">'FY24 Budget'!$H$97</definedName>
    <definedName name="QB_ROW_201270" localSheetId="0" hidden="1">'FY24 Budget AS EDITS'!$H$97</definedName>
    <definedName name="QB_ROW_20250" localSheetId="1" hidden="1">'FY24 Budget'!$F$38</definedName>
    <definedName name="QB_ROW_20250" localSheetId="0" hidden="1">'FY24 Budget AS EDITS'!$F$38</definedName>
    <definedName name="QB_ROW_20321" localSheetId="1" hidden="1">'FY24 Budget'!$C$41</definedName>
    <definedName name="QB_ROW_20321" localSheetId="0" hidden="1">'FY24 Budget AS EDITS'!$C$41</definedName>
    <definedName name="QB_ROW_210050" localSheetId="1" hidden="1">'FY24 Budget'!$F$45</definedName>
    <definedName name="QB_ROW_210050" localSheetId="0" hidden="1">'FY24 Budget AS EDITS'!$F$45</definedName>
    <definedName name="QB_ROW_21021" localSheetId="1" hidden="1">'FY24 Budget'!$C$42</definedName>
    <definedName name="QB_ROW_21021" localSheetId="0" hidden="1">'FY24 Budget AS EDITS'!$C$42</definedName>
    <definedName name="QB_ROW_210350" localSheetId="1" hidden="1">'FY24 Budget'!$F$62</definedName>
    <definedName name="QB_ROW_210350" localSheetId="0" hidden="1">'FY24 Budget AS EDITS'!$F$62</definedName>
    <definedName name="QB_ROW_21040" localSheetId="1" hidden="1">'FY24 Budget'!$E$24</definedName>
    <definedName name="QB_ROW_21040" localSheetId="0" hidden="1">'FY24 Budget AS EDITS'!$E$24</definedName>
    <definedName name="QB_ROW_211050" localSheetId="1" hidden="1">'FY24 Budget'!$F$84</definedName>
    <definedName name="QB_ROW_211050" localSheetId="0" hidden="1">'FY24 Budget AS EDITS'!$F$84</definedName>
    <definedName name="QB_ROW_211350" localSheetId="1" hidden="1">'FY24 Budget'!$F$89</definedName>
    <definedName name="QB_ROW_211350" localSheetId="0" hidden="1">'FY24 Budget AS EDITS'!$F$89</definedName>
    <definedName name="QB_ROW_212050" localSheetId="1" hidden="1">'FY24 Budget'!$F$63</definedName>
    <definedName name="QB_ROW_212050" localSheetId="0" hidden="1">'FY24 Budget AS EDITS'!$F$63</definedName>
    <definedName name="QB_ROW_212350" localSheetId="1" hidden="1">'FY24 Budget'!$F$83</definedName>
    <definedName name="QB_ROW_212350" localSheetId="0" hidden="1">'FY24 Budget AS EDITS'!$F$83</definedName>
    <definedName name="QB_ROW_21321" localSheetId="1" hidden="1">'FY24 Budget'!$C$123</definedName>
    <definedName name="QB_ROW_21321" localSheetId="0" hidden="1">'FY24 Budget AS EDITS'!$C$123</definedName>
    <definedName name="QB_ROW_21340" localSheetId="1" hidden="1">'FY24 Budget'!$E$29</definedName>
    <definedName name="QB_ROW_21340" localSheetId="0" hidden="1">'FY24 Budget AS EDITS'!$E$29</definedName>
    <definedName name="QB_ROW_216250" localSheetId="1" hidden="1">'FY24 Budget'!$F$21</definedName>
    <definedName name="QB_ROW_216250" localSheetId="0" hidden="1">'FY24 Budget AS EDITS'!$F$21</definedName>
    <definedName name="QB_ROW_218060" localSheetId="1" hidden="1">'FY24 Budget'!$G$46</definedName>
    <definedName name="QB_ROW_218060" localSheetId="0" hidden="1">'FY24 Budget AS EDITS'!$G$46</definedName>
    <definedName name="QB_ROW_218360" localSheetId="1" hidden="1">'FY24 Budget'!$G$49</definedName>
    <definedName name="QB_ROW_218360" localSheetId="0" hidden="1">'FY24 Budget AS EDITS'!$G$49</definedName>
    <definedName name="QB_ROW_219040" localSheetId="1" hidden="1">'FY24 Budget'!$E$106</definedName>
    <definedName name="QB_ROW_219040" localSheetId="0" hidden="1">'FY24 Budget AS EDITS'!$E$106</definedName>
    <definedName name="QB_ROW_219340" localSheetId="1" hidden="1">'FY24 Budget'!$E$121</definedName>
    <definedName name="QB_ROW_219340" localSheetId="0" hidden="1">'FY24 Budget AS EDITS'!$E$121</definedName>
    <definedName name="QB_ROW_220040" localSheetId="1" hidden="1">'FY24 Budget'!$E$44</definedName>
    <definedName name="QB_ROW_220040" localSheetId="0" hidden="1">'FY24 Budget AS EDITS'!$E$44</definedName>
    <definedName name="QB_ROW_220340" localSheetId="1" hidden="1">'FY24 Budget'!$E$105</definedName>
    <definedName name="QB_ROW_220340" localSheetId="0" hidden="1">'FY24 Budget AS EDITS'!$E$105</definedName>
    <definedName name="QB_ROW_22050" localSheetId="1" hidden="1">'FY24 Budget'!$F$25</definedName>
    <definedName name="QB_ROW_22050" localSheetId="0" hidden="1">'FY24 Budget AS EDITS'!$F$25</definedName>
    <definedName name="QB_ROW_22350" localSheetId="1" hidden="1">'FY24 Budget'!$F$28</definedName>
    <definedName name="QB_ROW_22350" localSheetId="0" hidden="1">'FY24 Budget AS EDITS'!$F$28</definedName>
    <definedName name="QB_ROW_224270" localSheetId="1" hidden="1">'FY24 Budget'!$H$80</definedName>
    <definedName name="QB_ROW_224270" localSheetId="0" hidden="1">'FY24 Budget AS EDITS'!$H$80</definedName>
    <definedName name="QB_ROW_229040" localSheetId="1" hidden="1">'FY24 Budget'!$E$9</definedName>
    <definedName name="QB_ROW_229040" localSheetId="0" hidden="1">'FY24 Budget AS EDITS'!$E$9</definedName>
    <definedName name="QB_ROW_229340" localSheetId="1" hidden="1">'FY24 Budget'!$E$13</definedName>
    <definedName name="QB_ROW_229340" localSheetId="0" hidden="1">'FY24 Budget AS EDITS'!$E$13</definedName>
    <definedName name="QB_ROW_230250" localSheetId="1" hidden="1">'FY24 Budget'!$F$12</definedName>
    <definedName name="QB_ROW_230250" localSheetId="0" hidden="1">'FY24 Budget AS EDITS'!$F$12</definedName>
    <definedName name="QB_ROW_23250" localSheetId="1" hidden="1">'FY24 Budget'!$F$22</definedName>
    <definedName name="QB_ROW_23250" localSheetId="0" hidden="1">'FY24 Budget AS EDITS'!$F$22</definedName>
    <definedName name="QB_ROW_238260" localSheetId="1" hidden="1">'FY24 Budget'!$F$27</definedName>
    <definedName name="QB_ROW_238260" localSheetId="0" hidden="1">'FY24 Budget AS EDITS'!$F$27</definedName>
    <definedName name="QB_ROW_239260" localSheetId="1" hidden="1">'FY24 Budget'!$F$26</definedName>
    <definedName name="QB_ROW_239260" localSheetId="0" hidden="1">'FY24 Budget AS EDITS'!$F$26</definedName>
    <definedName name="QB_ROW_240060" localSheetId="1" hidden="1">'FY24 Budget'!$G$59</definedName>
    <definedName name="QB_ROW_240060" localSheetId="0" hidden="1">'FY24 Budget AS EDITS'!$G$59</definedName>
    <definedName name="QB_ROW_240360" localSheetId="1" hidden="1">'FY24 Budget'!$G$61</definedName>
    <definedName name="QB_ROW_240360" localSheetId="0" hidden="1">'FY24 Budget AS EDITS'!$G$61</definedName>
    <definedName name="QB_ROW_241270" localSheetId="1" hidden="1">'FY24 Budget'!$H$48</definedName>
    <definedName name="QB_ROW_241270" localSheetId="0" hidden="1">'FY24 Budget AS EDITS'!$H$48</definedName>
    <definedName name="QB_ROW_24250" localSheetId="1" hidden="1">'FY24 Budget'!$F$11</definedName>
    <definedName name="QB_ROW_24250" localSheetId="0" hidden="1">'FY24 Budget AS EDITS'!$F$11</definedName>
    <definedName name="QB_ROW_246270" localSheetId="1" hidden="1">'FY24 Budget'!$H$57</definedName>
    <definedName name="QB_ROW_246270" localSheetId="0" hidden="1">'FY24 Budget AS EDITS'!$H$57</definedName>
    <definedName name="QB_ROW_250260" localSheetId="1" hidden="1">'FY24 Budget'!$G$109</definedName>
    <definedName name="QB_ROW_250260" localSheetId="0" hidden="1">'FY24 Budget AS EDITS'!$G$109</definedName>
    <definedName name="QB_ROW_251270" localSheetId="1" hidden="1">'FY24 Budget'!$H$56</definedName>
    <definedName name="QB_ROW_251270" localSheetId="0" hidden="1">'FY24 Budget AS EDITS'!$H$56</definedName>
    <definedName name="QB_ROW_253250" localSheetId="1" hidden="1">'FY24 Budget'!$H$107</definedName>
    <definedName name="QB_ROW_253250" localSheetId="0" hidden="1">'FY24 Budget AS EDITS'!$H$107</definedName>
    <definedName name="QB_ROW_26030" localSheetId="1" hidden="1">'FY24 Budget'!$D$5</definedName>
    <definedName name="QB_ROW_26030" localSheetId="0" hidden="1">'FY24 Budget AS EDITS'!$D$5</definedName>
    <definedName name="QB_ROW_26330" localSheetId="1" hidden="1">'FY24 Budget'!$D$14</definedName>
    <definedName name="QB_ROW_26330" localSheetId="0" hidden="1">'FY24 Budget AS EDITS'!$D$14</definedName>
    <definedName name="QB_ROW_265270" localSheetId="1" hidden="1">'FY24 Budget'!$H$72</definedName>
    <definedName name="QB_ROW_265270" localSheetId="0" hidden="1">'FY24 Budget AS EDITS'!$H$72</definedName>
    <definedName name="QB_ROW_267270" localSheetId="1" hidden="1">'FY24 Budget'!$H$55</definedName>
    <definedName name="QB_ROW_267270" localSheetId="0" hidden="1">'FY24 Budget AS EDITS'!$H$55</definedName>
    <definedName name="QB_ROW_27040" localSheetId="1" hidden="1">'FY24 Budget'!$E$6</definedName>
    <definedName name="QB_ROW_27040" localSheetId="0" hidden="1">'FY24 Budget AS EDITS'!$E$6</definedName>
    <definedName name="QB_ROW_27340" localSheetId="1" hidden="1">'FY24 Budget'!$E$8</definedName>
    <definedName name="QB_ROW_27340" localSheetId="0" hidden="1">'FY24 Budget AS EDITS'!$E$8</definedName>
    <definedName name="QB_ROW_28250" localSheetId="1" hidden="1">'FY24 Budget'!$F$7</definedName>
    <definedName name="QB_ROW_28250" localSheetId="0" hidden="1">'FY24 Budget AS EDITS'!$F$7</definedName>
    <definedName name="QB_ROW_33030" localSheetId="1" hidden="1">'FY24 Budget'!$D$43</definedName>
    <definedName name="QB_ROW_33030" localSheetId="0" hidden="1">'FY24 Budget AS EDITS'!$D$43</definedName>
    <definedName name="QB_ROW_33330" localSheetId="1" hidden="1">'FY24 Budget'!$D$122</definedName>
    <definedName name="QB_ROW_33330" localSheetId="0" hidden="1">'FY24 Budget AS EDITS'!$D$122</definedName>
    <definedName name="QB_ROW_35050" localSheetId="1" hidden="1">'FY24 Budget'!$F$90</definedName>
    <definedName name="QB_ROW_35050" localSheetId="0" hidden="1">'FY24 Budget AS EDITS'!$F$90</definedName>
    <definedName name="QB_ROW_35350" localSheetId="1" hidden="1">'FY24 Budget'!$F$104</definedName>
    <definedName name="QB_ROW_35350" localSheetId="0" hidden="1">'FY24 Budget AS EDITS'!$F$104</definedName>
    <definedName name="QB_ROW_40060" localSheetId="1" hidden="1">'FY24 Budget'!$G$91</definedName>
    <definedName name="QB_ROW_40060" localSheetId="0" hidden="1">'FY24 Budget AS EDITS'!$G$91</definedName>
    <definedName name="QB_ROW_40360" localSheetId="1" hidden="1">'FY24 Budget'!$G$94</definedName>
    <definedName name="QB_ROW_40360" localSheetId="0" hidden="1">'FY24 Budget AS EDITS'!$G$94</definedName>
    <definedName name="QB_ROW_41270" localSheetId="1" hidden="1">'FY24 Budget'!$H$92</definedName>
    <definedName name="QB_ROW_41270" localSheetId="0" hidden="1">'FY24 Budget AS EDITS'!$H$92</definedName>
    <definedName name="QB_ROW_42270" localSheetId="1" hidden="1">'FY24 Budget'!$H$93</definedName>
    <definedName name="QB_ROW_42270" localSheetId="0" hidden="1">'FY24 Budget AS EDITS'!$H$93</definedName>
    <definedName name="QB_ROW_45270" localSheetId="1" hidden="1">'FY24 Budget'!$H$60</definedName>
    <definedName name="QB_ROW_45270" localSheetId="0" hidden="1">'FY24 Budget AS EDITS'!$H$60</definedName>
    <definedName name="QB_ROW_46270" localSheetId="1" hidden="1">'FY24 Budget'!$H$51</definedName>
    <definedName name="QB_ROW_46270" localSheetId="0" hidden="1">'FY24 Budget AS EDITS'!$H$51</definedName>
    <definedName name="QB_ROW_47270" localSheetId="1" hidden="1">'FY24 Budget'!$H$52</definedName>
    <definedName name="QB_ROW_47270" localSheetId="0" hidden="1">'FY24 Budget AS EDITS'!$H$52</definedName>
    <definedName name="QB_ROW_48270" localSheetId="1" hidden="1">'FY24 Budget'!$H$47</definedName>
    <definedName name="QB_ROW_48270" localSheetId="0" hidden="1">'FY24 Budget AS EDITS'!$H$47</definedName>
    <definedName name="QB_ROW_52060" localSheetId="1" hidden="1">'FY24 Budget'!$G$68</definedName>
    <definedName name="QB_ROW_52060" localSheetId="0" hidden="1">'FY24 Budget AS EDITS'!$G$68</definedName>
    <definedName name="QB_ROW_52360" localSheetId="1" hidden="1">'FY24 Budget'!$G$76</definedName>
    <definedName name="QB_ROW_52360" localSheetId="0" hidden="1">'FY24 Budget AS EDITS'!$G$76</definedName>
    <definedName name="QB_ROW_53270" localSheetId="1" hidden="1">'FY24 Budget'!$H$69</definedName>
    <definedName name="QB_ROW_53270" localSheetId="0" hidden="1">'FY24 Budget AS EDITS'!$H$69</definedName>
    <definedName name="QB_ROW_54270" localSheetId="1" hidden="1">'FY24 Budget'!$H$70</definedName>
    <definedName name="QB_ROW_54270" localSheetId="0" hidden="1">'FY24 Budget AS EDITS'!$H$70</definedName>
    <definedName name="QB_ROW_56270" localSheetId="1" hidden="1">'FY24 Budget'!$H$74</definedName>
    <definedName name="QB_ROW_56270" localSheetId="0" hidden="1">'FY24 Budget AS EDITS'!$H$74</definedName>
    <definedName name="QB_ROW_57270" localSheetId="1" hidden="1">'FY24 Budget'!$H$75</definedName>
    <definedName name="QB_ROW_57270" localSheetId="0" hidden="1">'FY24 Budget AS EDITS'!$H$75</definedName>
    <definedName name="QB_ROW_59060" localSheetId="1" hidden="1">'FY24 Budget'!$G$85</definedName>
    <definedName name="QB_ROW_59060" localSheetId="0" hidden="1">'FY24 Budget AS EDITS'!$G$85</definedName>
    <definedName name="QB_ROW_59360" localSheetId="1" hidden="1">'FY24 Budget'!$G$88</definedName>
    <definedName name="QB_ROW_59360" localSheetId="0" hidden="1">'FY24 Budget AS EDITS'!$G$88</definedName>
    <definedName name="QB_ROW_60270" localSheetId="1" hidden="1">'FY24 Budget'!$H$86</definedName>
    <definedName name="QB_ROW_60270" localSheetId="0" hidden="1">'FY24 Budget AS EDITS'!$H$86</definedName>
    <definedName name="QB_ROW_6030" localSheetId="1" hidden="1">'FY24 Budget'!$D$15</definedName>
    <definedName name="QB_ROW_6030" localSheetId="0" hidden="1">'FY24 Budget AS EDITS'!$D$15</definedName>
    <definedName name="QB_ROW_61270" localSheetId="1" hidden="1">'FY24 Budget'!$H$87</definedName>
    <definedName name="QB_ROW_61270" localSheetId="0" hidden="1">'FY24 Budget AS EDITS'!$H$87</definedName>
    <definedName name="QB_ROW_63060" localSheetId="1" hidden="1">'FY24 Budget'!$G$64</definedName>
    <definedName name="QB_ROW_63060" localSheetId="0" hidden="1">'FY24 Budget AS EDITS'!$G$64</definedName>
    <definedName name="QB_ROW_6330" localSheetId="1" hidden="1">'FY24 Budget'!$D$40</definedName>
    <definedName name="QB_ROW_6330" localSheetId="0" hidden="1">'FY24 Budget AS EDITS'!$D$40</definedName>
    <definedName name="QB_ROW_63360" localSheetId="1" hidden="1">'FY24 Budget'!$G$67</definedName>
    <definedName name="QB_ROW_63360" localSheetId="0" hidden="1">'FY24 Budget AS EDITS'!$G$67</definedName>
    <definedName name="QB_ROW_64270" localSheetId="1" hidden="1">'FY24 Budget'!$H$65</definedName>
    <definedName name="QB_ROW_64270" localSheetId="0" hidden="1">'FY24 Budget AS EDITS'!$H$65</definedName>
    <definedName name="QB_ROW_65270" localSheetId="1" hidden="1">'FY24 Budget'!$H$66</definedName>
    <definedName name="QB_ROW_65270" localSheetId="0" hidden="1">'FY24 Budget AS EDITS'!$H$66</definedName>
    <definedName name="QB_ROW_66060" localSheetId="1" hidden="1">'FY24 Budget'!$G$95</definedName>
    <definedName name="QB_ROW_66060" localSheetId="0" hidden="1">'FY24 Budget AS EDITS'!$G$95</definedName>
    <definedName name="QB_ROW_66360" localSheetId="1" hidden="1">'FY24 Budget'!$G$100</definedName>
    <definedName name="QB_ROW_66360" localSheetId="0" hidden="1">'FY24 Budget AS EDITS'!$G$100</definedName>
    <definedName name="QB_ROW_68270" localSheetId="1" hidden="1">'FY24 Budget'!$H$73</definedName>
    <definedName name="QB_ROW_68270" localSheetId="0" hidden="1">'FY24 Budget AS EDITS'!$H$73</definedName>
    <definedName name="QB_ROW_7040" localSheetId="1" hidden="1">'FY24 Budget'!$E$16</definedName>
    <definedName name="QB_ROW_7040" localSheetId="0" hidden="1">'FY24 Budget AS EDITS'!$E$16</definedName>
    <definedName name="QB_ROW_72060" localSheetId="1" hidden="1">'FY24 Budget'!$G$77</definedName>
    <definedName name="QB_ROW_72060" localSheetId="0" hidden="1">'FY24 Budget AS EDITS'!$G$77</definedName>
    <definedName name="QB_ROW_72360" localSheetId="1" hidden="1">'FY24 Budget'!$G$82</definedName>
    <definedName name="QB_ROW_72360" localSheetId="0" hidden="1">'FY24 Budget AS EDITS'!$G$82</definedName>
    <definedName name="QB_ROW_73270" localSheetId="1" hidden="1">'FY24 Budget'!$H$78</definedName>
    <definedName name="QB_ROW_73270" localSheetId="0" hidden="1">'FY24 Budget AS EDITS'!$H$78</definedName>
    <definedName name="QB_ROW_7340" localSheetId="1" hidden="1">'FY24 Budget'!$E$18</definedName>
    <definedName name="QB_ROW_7340" localSheetId="0" hidden="1">'FY24 Budget AS EDITS'!$E$18</definedName>
    <definedName name="QB_ROW_74270" localSheetId="1" hidden="1">'FY24 Budget'!$H$79</definedName>
    <definedName name="QB_ROW_74270" localSheetId="0" hidden="1">'FY24 Budget AS EDITS'!$H$79</definedName>
    <definedName name="QB_ROW_77060" localSheetId="1" hidden="1">'FY24 Budget'!$G$101</definedName>
    <definedName name="QB_ROW_77060" localSheetId="0" hidden="1">'FY24 Budget AS EDITS'!$G$101</definedName>
    <definedName name="QB_ROW_77360" localSheetId="1" hidden="1">'FY24 Budget'!$G$103</definedName>
    <definedName name="QB_ROW_77360" localSheetId="0" hidden="1">'FY24 Budget AS EDITS'!$G$103</definedName>
    <definedName name="QB_ROW_78270" localSheetId="1" hidden="1">'FY24 Budget'!$H$102</definedName>
    <definedName name="QB_ROW_78270" localSheetId="0" hidden="1">'FY24 Budget AS EDITS'!$H$102</definedName>
    <definedName name="QB_ROW_81050" localSheetId="1" hidden="1">'FY24 Budget'!$F$108</definedName>
    <definedName name="QB_ROW_81050" localSheetId="0" hidden="1">'FY24 Budget AS EDITS'!$F$108</definedName>
    <definedName name="QB_ROW_81350" localSheetId="1" hidden="1">'FY24 Budget'!$F$119</definedName>
    <definedName name="QB_ROW_81350" localSheetId="0" hidden="1">'FY24 Budget AS EDITS'!$F$119</definedName>
    <definedName name="QB_ROW_82260" localSheetId="1" hidden="1">'FY24 Budget'!$G$110</definedName>
    <definedName name="QB_ROW_82260" localSheetId="0" hidden="1">'FY24 Budget AS EDITS'!$G$110</definedName>
    <definedName name="QB_ROW_8250" localSheetId="1" hidden="1">'FY24 Budget'!$F$17</definedName>
    <definedName name="QB_ROW_8250" localSheetId="0" hidden="1">'FY24 Budget AS EDITS'!$F$17</definedName>
    <definedName name="QB_ROW_83260" localSheetId="1" hidden="1">'FY24 Budget'!$G$111</definedName>
    <definedName name="QB_ROW_83260" localSheetId="0" hidden="1">'FY24 Budget AS EDITS'!$G$111</definedName>
    <definedName name="QB_ROW_84260" localSheetId="1" hidden="1">'FY24 Budget'!$G$112</definedName>
    <definedName name="QB_ROW_84260" localSheetId="0" hidden="1">'FY24 Budget AS EDITS'!$G$112</definedName>
    <definedName name="QB_ROW_86260" localSheetId="1" hidden="1">'FY24 Budget'!$G$113</definedName>
    <definedName name="QB_ROW_86260" localSheetId="0" hidden="1">'FY24 Budget AS EDITS'!$G$113</definedName>
    <definedName name="QB_ROW_87260" localSheetId="1" hidden="1">'FY24 Budget'!$G$114</definedName>
    <definedName name="QB_ROW_87260" localSheetId="0" hidden="1">'FY24 Budget AS EDITS'!$G$114</definedName>
    <definedName name="QB_ROW_88250" localSheetId="1" hidden="1">'FY24 Budget'!$F$120</definedName>
    <definedName name="QB_ROW_88250" localSheetId="0" hidden="1">'FY24 Budget AS EDITS'!$F$120</definedName>
    <definedName name="QBCANSUPPORTUPDATE" localSheetId="1">TRUE</definedName>
    <definedName name="QBCANSUPPORTUPDATE" localSheetId="0">TRUE</definedName>
    <definedName name="QBCOMPANYFILENAME" localSheetId="1">"C:\Users\shonn\OneDrive\Desktop\QB\ALMONTE SD KRIEG FILE 2018-19.QBW"</definedName>
    <definedName name="QBCOMPANYFILENAME" localSheetId="0">"C:\Users\shonn\OneDrive\Desktop\QB\ALMONTE SD KRIEG FILE 2018-19.QBW"</definedName>
    <definedName name="QBENDDATE" localSheetId="1">20220228</definedName>
    <definedName name="QBENDDATE" localSheetId="0">20220228</definedName>
    <definedName name="QBHEADERSONSCREEN" localSheetId="1">FALSE</definedName>
    <definedName name="QBHEADERSONSCREEN" localSheetId="0">FALSE</definedName>
    <definedName name="QBMETADATASIZE" localSheetId="1">5924</definedName>
    <definedName name="QBMETADATASIZE" localSheetId="0">5924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0</definedName>
    <definedName name="QBREPORTCOMPANYID" localSheetId="1">"de164ff8e74f46139b1879f503527cbc"</definedName>
    <definedName name="QBREPORTCOMPANYID" localSheetId="0">"de164ff8e74f46139b1879f503527cbc"</definedName>
    <definedName name="QBREPORTCOMPARECOL_ANNUALBUDGET" localSheetId="1">FALSE</definedName>
    <definedName name="QBREPORTCOMPARECOL_ANNUALBUDGET" localSheetId="0">FALSE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TRUE</definedName>
    <definedName name="QBREPORTCOMPARECOL_BUDDIFF" localSheetId="0">TRUE</definedName>
    <definedName name="QBREPORTCOMPARECOL_BUDGET" localSheetId="1">TRUE</definedName>
    <definedName name="QBREPORTCOMPARECOL_BUDGET" localSheetId="0">TRUE</definedName>
    <definedName name="QBREPORTCOMPARECOL_BUDPCT" localSheetId="1">TRUE</definedName>
    <definedName name="QBREPORTCOMPARECOL_BUDPCT" localSheetId="0">TRUE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FALSE</definedName>
    <definedName name="QBREPORTCOMPARECOL_YTDBUDGET" localSheetId="1">FALSE</definedName>
    <definedName name="QBREPORTCOMPARECOL_YTDBUDGET" localSheetId="0">FALSE</definedName>
    <definedName name="QBREPORTCOMPARECOL_YTDPCT" localSheetId="1">FALSE</definedName>
    <definedName name="QBREPORTCOMPARECOL_YTDPCT" localSheetId="0">FALSE</definedName>
    <definedName name="QBREPORTROWAXIS" localSheetId="1">11</definedName>
    <definedName name="QBREPORTROWAXIS" localSheetId="0">11</definedName>
    <definedName name="QBREPORTSUBCOLAXIS" localSheetId="1">24</definedName>
    <definedName name="QBREPORTSUBCOLAXIS" localSheetId="0">24</definedName>
    <definedName name="QBREPORTTYPE" localSheetId="1">288</definedName>
    <definedName name="QBREPORTTYPE" localSheetId="0">288</definedName>
    <definedName name="QBROWHEADERS" localSheetId="1">8</definedName>
    <definedName name="QBROWHEADERS" localSheetId="0">8</definedName>
    <definedName name="QBSTARTDATE" localSheetId="1">20210701</definedName>
    <definedName name="QBSTARTDATE" localSheetId="0">20210701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9" i="3" l="1"/>
  <c r="I121" i="3" s="1"/>
  <c r="M118" i="3"/>
  <c r="M119" i="3" s="1"/>
  <c r="M121" i="3" s="1"/>
  <c r="K118" i="3"/>
  <c r="K113" i="3"/>
  <c r="K109" i="3"/>
  <c r="K119" i="3" s="1"/>
  <c r="K107" i="3"/>
  <c r="K121" i="3" s="1"/>
  <c r="M103" i="3"/>
  <c r="K103" i="3"/>
  <c r="I103" i="3"/>
  <c r="M100" i="3"/>
  <c r="I100" i="3"/>
  <c r="K96" i="3"/>
  <c r="K100" i="3" s="1"/>
  <c r="M94" i="3"/>
  <c r="M104" i="3" s="1"/>
  <c r="K94" i="3"/>
  <c r="K104" i="3" s="1"/>
  <c r="I94" i="3"/>
  <c r="I104" i="3" s="1"/>
  <c r="K93" i="3"/>
  <c r="M88" i="3"/>
  <c r="M89" i="3" s="1"/>
  <c r="K88" i="3"/>
  <c r="K89" i="3" s="1"/>
  <c r="I88" i="3"/>
  <c r="I89" i="3" s="1"/>
  <c r="M82" i="3"/>
  <c r="I82" i="3"/>
  <c r="K81" i="3"/>
  <c r="K80" i="3"/>
  <c r="K82" i="3" s="1"/>
  <c r="M76" i="3"/>
  <c r="I76" i="3"/>
  <c r="K72" i="3"/>
  <c r="K76" i="3" s="1"/>
  <c r="M67" i="3"/>
  <c r="K67" i="3"/>
  <c r="I67" i="3"/>
  <c r="I83" i="3" s="1"/>
  <c r="I62" i="3"/>
  <c r="I105" i="3" s="1"/>
  <c r="I122" i="3" s="1"/>
  <c r="I123" i="3" s="1"/>
  <c r="M61" i="3"/>
  <c r="K61" i="3"/>
  <c r="I61" i="3"/>
  <c r="M58" i="3"/>
  <c r="K58" i="3"/>
  <c r="I58" i="3"/>
  <c r="M53" i="3"/>
  <c r="K53" i="3"/>
  <c r="I53" i="3"/>
  <c r="M49" i="3"/>
  <c r="I49" i="3"/>
  <c r="K48" i="3"/>
  <c r="K49" i="3" s="1"/>
  <c r="K62" i="3" s="1"/>
  <c r="M39" i="3"/>
  <c r="I39" i="3"/>
  <c r="I40" i="3" s="1"/>
  <c r="K38" i="3"/>
  <c r="K37" i="3"/>
  <c r="K36" i="3"/>
  <c r="K35" i="3"/>
  <c r="K34" i="3"/>
  <c r="K33" i="3"/>
  <c r="K32" i="3"/>
  <c r="K31" i="3"/>
  <c r="K39" i="3" s="1"/>
  <c r="M29" i="3"/>
  <c r="I29" i="3"/>
  <c r="M28" i="3"/>
  <c r="I28" i="3"/>
  <c r="K27" i="3"/>
  <c r="K26" i="3"/>
  <c r="K28" i="3" s="1"/>
  <c r="K29" i="3" s="1"/>
  <c r="M23" i="3"/>
  <c r="K23" i="3"/>
  <c r="I23" i="3"/>
  <c r="K22" i="3"/>
  <c r="K21" i="3"/>
  <c r="K20" i="3"/>
  <c r="M18" i="3"/>
  <c r="K17" i="3"/>
  <c r="K18" i="3" s="1"/>
  <c r="M13" i="3"/>
  <c r="I13" i="3"/>
  <c r="K12" i="3"/>
  <c r="K11" i="3"/>
  <c r="K13" i="3" s="1"/>
  <c r="M8" i="3"/>
  <c r="I8" i="3"/>
  <c r="I14" i="3" s="1"/>
  <c r="I41" i="3" s="1"/>
  <c r="K7" i="3"/>
  <c r="K8" i="3" s="1"/>
  <c r="I23" i="2"/>
  <c r="M83" i="3" l="1"/>
  <c r="M62" i="3"/>
  <c r="M40" i="3"/>
  <c r="M14" i="3"/>
  <c r="K83" i="3"/>
  <c r="K105" i="3" s="1"/>
  <c r="K122" i="3" s="1"/>
  <c r="K123" i="3" s="1"/>
  <c r="K14" i="3"/>
  <c r="K40" i="3"/>
  <c r="I124" i="3"/>
  <c r="I125" i="3" s="1"/>
  <c r="M118" i="2"/>
  <c r="K113" i="2"/>
  <c r="K109" i="2"/>
  <c r="K107" i="2"/>
  <c r="M103" i="2"/>
  <c r="I103" i="2"/>
  <c r="M100" i="2"/>
  <c r="K96" i="2"/>
  <c r="M94" i="2"/>
  <c r="K93" i="2"/>
  <c r="M88" i="2"/>
  <c r="M89" i="2" s="1"/>
  <c r="I88" i="2"/>
  <c r="I89" i="2" s="1"/>
  <c r="M82" i="2"/>
  <c r="K81" i="2"/>
  <c r="K80" i="2"/>
  <c r="M76" i="2"/>
  <c r="K72" i="2"/>
  <c r="I76" i="2"/>
  <c r="M67" i="2"/>
  <c r="M61" i="2"/>
  <c r="I61" i="2"/>
  <c r="K61" i="2"/>
  <c r="M58" i="2"/>
  <c r="M53" i="2"/>
  <c r="M49" i="2"/>
  <c r="K48" i="2"/>
  <c r="M39" i="2"/>
  <c r="K38" i="2"/>
  <c r="K37" i="2"/>
  <c r="K36" i="2"/>
  <c r="K35" i="2"/>
  <c r="K34" i="2"/>
  <c r="K33" i="2"/>
  <c r="K32" i="2"/>
  <c r="K31" i="2"/>
  <c r="I39" i="2"/>
  <c r="M28" i="2"/>
  <c r="M29" i="2" s="1"/>
  <c r="K27" i="2"/>
  <c r="K26" i="2"/>
  <c r="I28" i="2"/>
  <c r="I29" i="2" s="1"/>
  <c r="M23" i="2"/>
  <c r="K22" i="2"/>
  <c r="K21" i="2"/>
  <c r="K20" i="2"/>
  <c r="M18" i="2"/>
  <c r="K17" i="2"/>
  <c r="K18" i="2" s="1"/>
  <c r="M13" i="2"/>
  <c r="K12" i="2"/>
  <c r="K11" i="2"/>
  <c r="M8" i="2"/>
  <c r="K7" i="2"/>
  <c r="I8" i="2"/>
  <c r="M105" i="3" l="1"/>
  <c r="M122" i="3" s="1"/>
  <c r="M123" i="3" s="1"/>
  <c r="M41" i="3"/>
  <c r="K41" i="3"/>
  <c r="K124" i="3" s="1"/>
  <c r="K125" i="3" s="1"/>
  <c r="M83" i="2"/>
  <c r="M40" i="2"/>
  <c r="K82" i="2"/>
  <c r="I40" i="2"/>
  <c r="M14" i="2"/>
  <c r="K28" i="2"/>
  <c r="K29" i="2" s="1"/>
  <c r="I49" i="2"/>
  <c r="I94" i="2"/>
  <c r="I119" i="2"/>
  <c r="I121" i="2" s="1"/>
  <c r="I13" i="2"/>
  <c r="I14" i="2" s="1"/>
  <c r="K23" i="2"/>
  <c r="K49" i="2"/>
  <c r="I82" i="2"/>
  <c r="K58" i="2"/>
  <c r="K76" i="2"/>
  <c r="I58" i="2"/>
  <c r="M104" i="2"/>
  <c r="I53" i="2"/>
  <c r="I67" i="2"/>
  <c r="I100" i="2"/>
  <c r="I104" i="2" s="1"/>
  <c r="K100" i="2"/>
  <c r="K8" i="2"/>
  <c r="K13" i="2"/>
  <c r="K39" i="2"/>
  <c r="K67" i="2"/>
  <c r="K88" i="2"/>
  <c r="K103" i="2"/>
  <c r="M121" i="2"/>
  <c r="K94" i="2"/>
  <c r="K118" i="2"/>
  <c r="K53" i="2"/>
  <c r="M124" i="3" l="1"/>
  <c r="M125" i="3" s="1"/>
  <c r="M105" i="2"/>
  <c r="M41" i="2"/>
  <c r="K62" i="2"/>
  <c r="I83" i="2"/>
  <c r="I41" i="2"/>
  <c r="I62" i="2"/>
  <c r="K119" i="2"/>
  <c r="K14" i="2"/>
  <c r="K89" i="2"/>
  <c r="K83" i="2"/>
  <c r="K104" i="2"/>
  <c r="K40" i="2"/>
  <c r="M123" i="2" l="1"/>
  <c r="I105" i="2"/>
  <c r="I122" i="2" s="1"/>
  <c r="I123" i="2" s="1"/>
  <c r="I124" i="2" s="1"/>
  <c r="I125" i="2" s="1"/>
  <c r="K105" i="2"/>
  <c r="K121" i="2"/>
  <c r="K41" i="2"/>
  <c r="K122" i="2" l="1"/>
  <c r="M125" i="2" l="1"/>
  <c r="K123" i="2"/>
  <c r="K124" i="2" l="1"/>
  <c r="K125" i="2" l="1"/>
</calcChain>
</file>

<file path=xl/sharedStrings.xml><?xml version="1.0" encoding="utf-8"?>
<sst xmlns="http://schemas.openxmlformats.org/spreadsheetml/2006/main" count="252" uniqueCount="126">
  <si>
    <t>Ordinary Income/Expense</t>
  </si>
  <si>
    <t>Income</t>
  </si>
  <si>
    <t>Op. Rev.</t>
  </si>
  <si>
    <t>ASD Fee FA-4120000</t>
  </si>
  <si>
    <t>411125 · ASD Fees</t>
  </si>
  <si>
    <t>Total ASD Fee FA-4120000</t>
  </si>
  <si>
    <t>ASD Fees</t>
  </si>
  <si>
    <t>TCSD</t>
  </si>
  <si>
    <t>Franchise Fee - MVRS</t>
  </si>
  <si>
    <t>Lateral Permit</t>
  </si>
  <si>
    <t>Total ASD Fees</t>
  </si>
  <si>
    <t>Total Op. Rev.</t>
  </si>
  <si>
    <t>Non-Op. Rev.</t>
  </si>
  <si>
    <t>Aid from Gov. Agencies</t>
  </si>
  <si>
    <t>451910 · HOPTR</t>
  </si>
  <si>
    <t>Total Aid from Gov. Agencies</t>
  </si>
  <si>
    <t>ERAF</t>
  </si>
  <si>
    <t>411820 · PT Excess ERAF</t>
  </si>
  <si>
    <t>411810 · PT Reverse ERAF</t>
  </si>
  <si>
    <t>441120 · ERAF Int.</t>
  </si>
  <si>
    <t>Total ERAF</t>
  </si>
  <si>
    <t>Interest</t>
  </si>
  <si>
    <t>4410125 Pooled Int.</t>
  </si>
  <si>
    <t>OP Fund</t>
  </si>
  <si>
    <t>Total 4410125 Pooled Int.</t>
  </si>
  <si>
    <t>Total Interest</t>
  </si>
  <si>
    <t>PTax</t>
  </si>
  <si>
    <t>411110 · PT Cur. Sec.</t>
  </si>
  <si>
    <t>411115 · PT Unitary</t>
  </si>
  <si>
    <t>411030 · PT Cur. Unsec.</t>
  </si>
  <si>
    <t>411210 · PT Supp. Assmt. Cur.</t>
  </si>
  <si>
    <t>411215 · PT Supp. Unsec.</t>
  </si>
  <si>
    <t>411310 · PT Supp. Assmt. Redempt</t>
  </si>
  <si>
    <t>411135 · PT Prior Unsec.</t>
  </si>
  <si>
    <t>Total PTax</t>
  </si>
  <si>
    <t>Total Non-Op. Rev.</t>
  </si>
  <si>
    <t>Total Income</t>
  </si>
  <si>
    <t>Expense</t>
  </si>
  <si>
    <t>Op Exp</t>
  </si>
  <si>
    <t>Administration</t>
  </si>
  <si>
    <t>Salaries/Benefits</t>
  </si>
  <si>
    <t>Manager Cost</t>
  </si>
  <si>
    <t>SalaryBase</t>
  </si>
  <si>
    <t>Manager Admin Support</t>
  </si>
  <si>
    <t>Total Manager Cost</t>
  </si>
  <si>
    <t>Board Cost</t>
  </si>
  <si>
    <t>Elect. Off. Reg. Mtg.</t>
  </si>
  <si>
    <t>Elect. Off. Spec. Mtg.</t>
  </si>
  <si>
    <t>Total Board Cost</t>
  </si>
  <si>
    <t>Payroll Expenses</t>
  </si>
  <si>
    <t>TotEmployer Taxes</t>
  </si>
  <si>
    <t>Bank Fee</t>
  </si>
  <si>
    <t>Payroll Service</t>
  </si>
  <si>
    <t>Total Payroll Expenses</t>
  </si>
  <si>
    <t>Admin Services</t>
  </si>
  <si>
    <t>Bookkeeping</t>
  </si>
  <si>
    <t>Total Admin Services</t>
  </si>
  <si>
    <t>Total Salaries/Benefits</t>
  </si>
  <si>
    <t>Contract &amp; Prof Services</t>
  </si>
  <si>
    <t>Marin Co.</t>
  </si>
  <si>
    <t>460150 · PT AdminFee</t>
  </si>
  <si>
    <t>460120 · ASD AdminFee</t>
  </si>
  <si>
    <t>Total Marin Co.</t>
  </si>
  <si>
    <t>Fees - Dues &amp; Service</t>
  </si>
  <si>
    <t>CSDA</t>
  </si>
  <si>
    <t>LAFCO</t>
  </si>
  <si>
    <t>MarinCo Encrch Prmt</t>
  </si>
  <si>
    <t>MarinMap</t>
  </si>
  <si>
    <t>PO Box Fee</t>
  </si>
  <si>
    <t>SWRCB</t>
  </si>
  <si>
    <t>USA</t>
  </si>
  <si>
    <t>Total Fees - Dues &amp; Service</t>
  </si>
  <si>
    <t>Prof. Services</t>
  </si>
  <si>
    <t>Audit</t>
  </si>
  <si>
    <t>Engineering</t>
  </si>
  <si>
    <t>IT Support</t>
  </si>
  <si>
    <t>Legal</t>
  </si>
  <si>
    <t>Total Prof. Services</t>
  </si>
  <si>
    <t>Total Contract &amp; Prof Services</t>
  </si>
  <si>
    <t>Liability Ins., Claims</t>
  </si>
  <si>
    <t>Ins. Prem.</t>
  </si>
  <si>
    <t>CSRMA Liability</t>
  </si>
  <si>
    <t>SDRMA Wrkrs' Cmp.</t>
  </si>
  <si>
    <t>Total Ins. Prem.</t>
  </si>
  <si>
    <t>Total Liability Ins., Claims</t>
  </si>
  <si>
    <t>Office</t>
  </si>
  <si>
    <t>Election</t>
  </si>
  <si>
    <t>County Fees</t>
  </si>
  <si>
    <t>Public Notices</t>
  </si>
  <si>
    <t>Total Election</t>
  </si>
  <si>
    <t>Off. Exp.</t>
  </si>
  <si>
    <t>Computer</t>
  </si>
  <si>
    <t>Printing</t>
  </si>
  <si>
    <t>Software</t>
  </si>
  <si>
    <t>Supplies</t>
  </si>
  <si>
    <t>Total Off. Exp.</t>
  </si>
  <si>
    <t>Utilities</t>
  </si>
  <si>
    <t>Telephone</t>
  </si>
  <si>
    <t>Total Utilities</t>
  </si>
  <si>
    <t>Total Office</t>
  </si>
  <si>
    <t>Total Administration</t>
  </si>
  <si>
    <t>Collection/Treatment</t>
  </si>
  <si>
    <t>FOG Program</t>
  </si>
  <si>
    <t>Sewage Collection</t>
  </si>
  <si>
    <t>00-UNK</t>
  </si>
  <si>
    <t>25 EMER</t>
  </si>
  <si>
    <t>26 CLEAN</t>
  </si>
  <si>
    <t>27 REPAIR</t>
  </si>
  <si>
    <t>29 TV</t>
  </si>
  <si>
    <t>31 LOCATE</t>
  </si>
  <si>
    <t>32 Cap. Imp.</t>
  </si>
  <si>
    <t>CIP eng</t>
  </si>
  <si>
    <t>CIP pipe</t>
  </si>
  <si>
    <t>Total 32 Cap. Imp.</t>
  </si>
  <si>
    <t>Total Sewage Collection</t>
  </si>
  <si>
    <t>SASM Sewage Treat. &amp; Disp.</t>
  </si>
  <si>
    <t>Total Collection/Treatment</t>
  </si>
  <si>
    <t>Total Op Exp</t>
  </si>
  <si>
    <t>Total Expense</t>
  </si>
  <si>
    <t>Net Ordinary Income</t>
  </si>
  <si>
    <t>Net Income</t>
  </si>
  <si>
    <t>CI Fund</t>
  </si>
  <si>
    <t>4110310 PT PriorYr SecRed</t>
  </si>
  <si>
    <t>Prelim    24/25 Budget</t>
  </si>
  <si>
    <t>23/24 Actual as of June 2024</t>
  </si>
  <si>
    <t>23/24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</si>
</sst>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9" fontId="0" fillId="0" borderId="0" xfId="0" applyNumberFormat="1" applyAlignment="1">
      <alignment horizontal="centerContinuous"/>
    </xf>
    <xf numFmtId="49" fontId="1" fillId="0" borderId="0" xfId="0" applyNumberFormat="1" applyFont="1" applyAlignment="1">
      <alignment horizontal="left" indent="1"/>
    </xf>
    <xf numFmtId="39" fontId="0" fillId="0" borderId="0" xfId="0" applyNumberFormat="1"/>
    <xf numFmtId="164" fontId="3" fillId="0" borderId="5" xfId="0" applyNumberFormat="1" applyFont="1" applyBorder="1"/>
    <xf numFmtId="164" fontId="4" fillId="0" borderId="6" xfId="0" applyNumberFormat="1" applyFont="1" applyBorder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581025</xdr:colOff>
          <xdr:row>1</xdr:row>
          <xdr:rowOff>28575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581025</xdr:colOff>
          <xdr:row>1</xdr:row>
          <xdr:rowOff>28575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102592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8E78B1-54E3-42A1-81D3-4DAFDCF5E876}"/>
            </a:ext>
          </a:extLst>
        </xdr:cNvPr>
        <xdr:cNvSpPr txBox="1"/>
      </xdr:nvSpPr>
      <xdr:spPr>
        <a:xfrm>
          <a:off x="0" y="0"/>
          <a:ext cx="2921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102592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6204467-E518-43E8-ABB4-5E6AB5846BF0}"/>
            </a:ext>
          </a:extLst>
        </xdr:cNvPr>
        <xdr:cNvSpPr txBox="1"/>
      </xdr:nvSpPr>
      <xdr:spPr>
        <a:xfrm>
          <a:off x="0" y="0"/>
          <a:ext cx="2921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102592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6481B90-78DE-4AC5-A2A2-F472C45F40A9}"/>
            </a:ext>
          </a:extLst>
        </xdr:cNvPr>
        <xdr:cNvSpPr txBox="1"/>
      </xdr:nvSpPr>
      <xdr:spPr>
        <a:xfrm>
          <a:off x="0" y="0"/>
          <a:ext cx="2921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102592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B306727-C6C6-422B-97C0-AFE1698C9BDD}"/>
            </a:ext>
          </a:extLst>
        </xdr:cNvPr>
        <xdr:cNvSpPr txBox="1"/>
      </xdr:nvSpPr>
      <xdr:spPr>
        <a:xfrm>
          <a:off x="0" y="0"/>
          <a:ext cx="2921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102592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9471F20-43A4-4AC9-97C3-B41774C5989D}"/>
            </a:ext>
          </a:extLst>
        </xdr:cNvPr>
        <xdr:cNvSpPr txBox="1"/>
      </xdr:nvSpPr>
      <xdr:spPr>
        <a:xfrm>
          <a:off x="0" y="0"/>
          <a:ext cx="2921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102592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B17AA23-486E-416C-B09B-47F10F151CFB}"/>
            </a:ext>
          </a:extLst>
        </xdr:cNvPr>
        <xdr:cNvSpPr txBox="1"/>
      </xdr:nvSpPr>
      <xdr:spPr>
        <a:xfrm>
          <a:off x="0" y="0"/>
          <a:ext cx="2921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102592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84E82E8-9923-4129-B39C-487352B9C03F}"/>
            </a:ext>
          </a:extLst>
        </xdr:cNvPr>
        <xdr:cNvSpPr txBox="1"/>
      </xdr:nvSpPr>
      <xdr:spPr>
        <a:xfrm>
          <a:off x="0" y="0"/>
          <a:ext cx="2921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102592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AD340D1-69C5-44F5-97B3-FF57CF27F06A}"/>
            </a:ext>
          </a:extLst>
        </xdr:cNvPr>
        <xdr:cNvSpPr txBox="1"/>
      </xdr:nvSpPr>
      <xdr:spPr>
        <a:xfrm>
          <a:off x="0" y="0"/>
          <a:ext cx="2921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102592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43F6DF7-E371-4D56-A855-C9E92D0A8AA4}"/>
            </a:ext>
          </a:extLst>
        </xdr:cNvPr>
        <xdr:cNvSpPr txBox="1"/>
      </xdr:nvSpPr>
      <xdr:spPr>
        <a:xfrm>
          <a:off x="0" y="0"/>
          <a:ext cx="2921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102592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65318B0-EBAD-4586-9938-31A6A43F1D12}"/>
            </a:ext>
          </a:extLst>
        </xdr:cNvPr>
        <xdr:cNvSpPr txBox="1"/>
      </xdr:nvSpPr>
      <xdr:spPr>
        <a:xfrm>
          <a:off x="0" y="0"/>
          <a:ext cx="2921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DC1EABD-9236-4645-B8DD-5EEFF1579D10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DC9E9C0-E0A3-426A-B6AD-385427004E0A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69EE575-5C07-4D0A-B918-D2FD486D1B68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857A5A4-B6AE-4C00-B889-95623D1B58F1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904B41F-4291-474C-90FC-99BCA67E18A8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3EE85DCC-FFE0-4DA8-98CA-036A9C4F498B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5EFD14C-7520-49E3-BE9B-E30F2249A790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407B91F-6CC8-43A9-81C0-C7827C44B020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39C31FA0-98E5-4B78-E8B3-ECA6471190B3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58F849F4-BA49-41A8-3347-7452D59822D4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581025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581025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102592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0"/>
          <a:ext cx="2921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102592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0"/>
          <a:ext cx="2921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102592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0"/>
          <a:ext cx="2921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102592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0"/>
          <a:ext cx="2921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102592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0"/>
          <a:ext cx="2921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102592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0"/>
          <a:ext cx="2921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102592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0"/>
          <a:ext cx="2921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102592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0" y="0"/>
          <a:ext cx="2921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102592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0" y="0"/>
          <a:ext cx="2921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6350</xdr:colOff>
      <xdr:row>0</xdr:row>
      <xdr:rowOff>102592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0" y="0"/>
          <a:ext cx="2921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3E29CC8E-5A61-439C-D53E-45834EC439FE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D6C667FE-14EF-0C98-432F-F1E324AB9825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5D08CCC7-AB91-4D55-E2C3-B3B9D055A0A4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C9FBF32D-BDBB-89B5-918C-3F7701E33081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01E0A5D-B9FA-FB98-4ADE-BE6D071596B8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15875</xdr:colOff>
      <xdr:row>0</xdr:row>
      <xdr:rowOff>102592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6B83C76-A973-7E52-B83F-C16B8D10D6B8}"/>
            </a:ext>
          </a:extLst>
        </xdr:cNvPr>
        <xdr:cNvSpPr txBox="1"/>
      </xdr:nvSpPr>
      <xdr:spPr>
        <a:xfrm>
          <a:off x="0" y="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yssa%20Schiffmann/REPORTS/5-31-22%20FINANCE%20RE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Budget"/>
      <sheetName val="BalSht"/>
      <sheetName val="total"/>
      <sheetName val="monthly"/>
    </sheetNames>
    <sheetDataSet>
      <sheetData sheetId="0"/>
      <sheetData sheetId="1"/>
      <sheetData sheetId="2">
        <row r="1">
          <cell r="B1" t="str">
            <v>Jul '21 - May 22</v>
          </cell>
        </row>
        <row r="2">
          <cell r="A2" t="str">
            <v>Ordinary Income/Expense</v>
          </cell>
        </row>
        <row r="3">
          <cell r="A3" t="str">
            <v>Income</v>
          </cell>
        </row>
        <row r="4">
          <cell r="A4" t="str">
            <v>Op. Rev.</v>
          </cell>
        </row>
        <row r="5">
          <cell r="A5" t="str">
            <v>ASD Fee FA-4120000</v>
          </cell>
        </row>
        <row r="6">
          <cell r="A6" t="str">
            <v>411125 · ASD Fees</v>
          </cell>
          <cell r="B6">
            <v>624273.5</v>
          </cell>
        </row>
        <row r="7">
          <cell r="A7" t="str">
            <v>Total ASD Fee FA-4120000</v>
          </cell>
          <cell r="B7">
            <v>624273.5</v>
          </cell>
        </row>
        <row r="8">
          <cell r="A8" t="str">
            <v>ASD Fees</v>
          </cell>
        </row>
        <row r="9">
          <cell r="A9" t="str">
            <v>TCSD</v>
          </cell>
          <cell r="B9">
            <v>0</v>
          </cell>
        </row>
        <row r="10">
          <cell r="A10" t="str">
            <v>Franchise Fee - MVRS</v>
          </cell>
          <cell r="B10">
            <v>4393.1400000000003</v>
          </cell>
        </row>
        <row r="11">
          <cell r="A11" t="str">
            <v>Lateral Permit</v>
          </cell>
          <cell r="B11">
            <v>7700</v>
          </cell>
        </row>
        <row r="12">
          <cell r="A12" t="str">
            <v>Total ASD Fees</v>
          </cell>
          <cell r="B12">
            <v>12093.14</v>
          </cell>
        </row>
        <row r="13">
          <cell r="A13" t="str">
            <v>Total Op. Rev.</v>
          </cell>
          <cell r="B13">
            <v>636366.64</v>
          </cell>
        </row>
        <row r="14">
          <cell r="A14" t="str">
            <v>Non-Op. Rev.</v>
          </cell>
        </row>
        <row r="15">
          <cell r="A15" t="str">
            <v>Aid from Gov. Agencies</v>
          </cell>
        </row>
        <row r="16">
          <cell r="A16" t="str">
            <v>451910 · HOPTR</v>
          </cell>
          <cell r="B16">
            <v>229.12</v>
          </cell>
        </row>
        <row r="17">
          <cell r="A17" t="str">
            <v>Total Aid from Gov. Agencies</v>
          </cell>
          <cell r="B17">
            <v>229.12</v>
          </cell>
        </row>
        <row r="18">
          <cell r="A18" t="str">
            <v>ERAF</v>
          </cell>
        </row>
        <row r="19">
          <cell r="A19" t="str">
            <v>411820 · PT Excess ERAF</v>
          </cell>
          <cell r="B19">
            <v>52010.98</v>
          </cell>
        </row>
        <row r="20">
          <cell r="A20" t="str">
            <v>411810 · PT Reverse ERAF</v>
          </cell>
          <cell r="B20">
            <v>7015.94</v>
          </cell>
        </row>
        <row r="21">
          <cell r="A21" t="str">
            <v>441120 · ERAF Int.</v>
          </cell>
          <cell r="B21">
            <v>14.78</v>
          </cell>
        </row>
        <row r="22">
          <cell r="A22" t="str">
            <v>Total ERAF</v>
          </cell>
          <cell r="B22">
            <v>59041.7</v>
          </cell>
        </row>
        <row r="23">
          <cell r="A23" t="str">
            <v>Interest</v>
          </cell>
        </row>
        <row r="24">
          <cell r="A24" t="str">
            <v>4410125 Pooled Int.</v>
          </cell>
        </row>
        <row r="25">
          <cell r="A25" t="str">
            <v>CI Fund</v>
          </cell>
          <cell r="B25">
            <v>263.74</v>
          </cell>
        </row>
        <row r="26">
          <cell r="A26" t="str">
            <v>OP Fund</v>
          </cell>
          <cell r="B26">
            <v>193.94</v>
          </cell>
        </row>
        <row r="27">
          <cell r="A27" t="str">
            <v>Total 4410125 Pooled Int.</v>
          </cell>
          <cell r="B27">
            <v>457.68</v>
          </cell>
        </row>
        <row r="28">
          <cell r="A28" t="str">
            <v>Total Interest</v>
          </cell>
          <cell r="B28">
            <v>457.68</v>
          </cell>
        </row>
        <row r="29">
          <cell r="A29" t="str">
            <v>PTax</v>
          </cell>
        </row>
        <row r="30">
          <cell r="A30" t="str">
            <v>411110 · PT Cur. Sec.</v>
          </cell>
          <cell r="B30">
            <v>107838.31</v>
          </cell>
        </row>
        <row r="31">
          <cell r="A31" t="str">
            <v>411115 · PT Unitary</v>
          </cell>
          <cell r="B31">
            <v>1138.73</v>
          </cell>
        </row>
        <row r="32">
          <cell r="A32" t="str">
            <v>411030 · PT Cur. Unsec.</v>
          </cell>
          <cell r="B32">
            <v>2081.16</v>
          </cell>
        </row>
        <row r="33">
          <cell r="A33" t="str">
            <v>411210 · PT Supp. Assmt. Cur.</v>
          </cell>
          <cell r="B33">
            <v>3471.63</v>
          </cell>
        </row>
        <row r="34">
          <cell r="A34" t="str">
            <v>411215 · PT Supp. Unsec.</v>
          </cell>
          <cell r="B34">
            <v>81.67</v>
          </cell>
        </row>
        <row r="35">
          <cell r="A35" t="str">
            <v>411310 · PT Supp. Assmt. Redempt</v>
          </cell>
          <cell r="B35">
            <v>57.74</v>
          </cell>
        </row>
        <row r="36">
          <cell r="A36" t="str">
            <v>4110310 PT PriorYr SecRed</v>
          </cell>
          <cell r="B36">
            <v>0</v>
          </cell>
        </row>
        <row r="37">
          <cell r="A37" t="str">
            <v>411135 · PT Prior Unsec.</v>
          </cell>
          <cell r="B37">
            <v>118.93</v>
          </cell>
        </row>
        <row r="38">
          <cell r="A38" t="str">
            <v>Total PTax</v>
          </cell>
          <cell r="B38">
            <v>114788.17</v>
          </cell>
        </row>
        <row r="39">
          <cell r="A39" t="str">
            <v>Total Non-Op. Rev.</v>
          </cell>
          <cell r="B39">
            <v>174516.67</v>
          </cell>
        </row>
        <row r="40">
          <cell r="A40" t="str">
            <v>Total Income</v>
          </cell>
          <cell r="B40">
            <v>810883.31</v>
          </cell>
        </row>
        <row r="41">
          <cell r="A41" t="str">
            <v>Expense</v>
          </cell>
        </row>
        <row r="42">
          <cell r="A42" t="str">
            <v>Op Exp</v>
          </cell>
        </row>
        <row r="43">
          <cell r="A43" t="str">
            <v>Administration</v>
          </cell>
        </row>
        <row r="44">
          <cell r="A44" t="str">
            <v>Salaries/Benefits</v>
          </cell>
        </row>
        <row r="45">
          <cell r="A45" t="str">
            <v>Manager Cost</v>
          </cell>
        </row>
        <row r="46">
          <cell r="A46" t="str">
            <v>SalaryBase</v>
          </cell>
          <cell r="B46">
            <v>46700</v>
          </cell>
        </row>
        <row r="47">
          <cell r="A47" t="str">
            <v>Manager Admin Support</v>
          </cell>
          <cell r="B47">
            <v>0</v>
          </cell>
        </row>
        <row r="48">
          <cell r="A48" t="str">
            <v>Total Manager Cost</v>
          </cell>
          <cell r="B48">
            <v>46700</v>
          </cell>
        </row>
        <row r="49">
          <cell r="A49" t="str">
            <v>Board Cost</v>
          </cell>
        </row>
        <row r="50">
          <cell r="A50" t="str">
            <v>Elect. Off. Reg. Mtg.</v>
          </cell>
          <cell r="B50">
            <v>4992.3500000000004</v>
          </cell>
        </row>
        <row r="51">
          <cell r="A51" t="str">
            <v>Elect. Off. Spec. Mtg.</v>
          </cell>
          <cell r="B51">
            <v>3300</v>
          </cell>
        </row>
        <row r="52">
          <cell r="A52" t="str">
            <v>Total Board Cost</v>
          </cell>
          <cell r="B52">
            <v>8292.35</v>
          </cell>
        </row>
        <row r="53">
          <cell r="A53" t="str">
            <v>Payroll Expenses</v>
          </cell>
        </row>
        <row r="54">
          <cell r="A54" t="str">
            <v>TotEmployer Taxes</v>
          </cell>
          <cell r="B54">
            <v>3010.31</v>
          </cell>
        </row>
        <row r="55">
          <cell r="A55" t="str">
            <v>Bank Fee</v>
          </cell>
          <cell r="B55">
            <v>50</v>
          </cell>
        </row>
        <row r="56">
          <cell r="A56" t="str">
            <v>Payroll Service</v>
          </cell>
          <cell r="B56">
            <v>1117.9000000000001</v>
          </cell>
        </row>
        <row r="57">
          <cell r="A57" t="str">
            <v>Total Payroll Expenses</v>
          </cell>
          <cell r="B57">
            <v>4178.21</v>
          </cell>
        </row>
        <row r="58">
          <cell r="A58" t="str">
            <v>Admin Services</v>
          </cell>
        </row>
        <row r="59">
          <cell r="A59" t="str">
            <v>Bookkeeping</v>
          </cell>
          <cell r="B59">
            <v>1971.25</v>
          </cell>
        </row>
        <row r="60">
          <cell r="A60" t="str">
            <v>Total Admin Services</v>
          </cell>
          <cell r="B60">
            <v>1971.25</v>
          </cell>
        </row>
        <row r="61">
          <cell r="A61" t="str">
            <v>Total Salaries/Benefits</v>
          </cell>
          <cell r="B61">
            <v>61141.81</v>
          </cell>
        </row>
        <row r="62">
          <cell r="A62" t="str">
            <v>Contract &amp; Prof Services</v>
          </cell>
        </row>
        <row r="63">
          <cell r="A63" t="str">
            <v>Marin Co.</v>
          </cell>
        </row>
        <row r="64">
          <cell r="A64" t="str">
            <v>460150 · PT AdminFee</v>
          </cell>
          <cell r="B64">
            <v>967.5</v>
          </cell>
        </row>
        <row r="65">
          <cell r="A65" t="str">
            <v>460120 · ASD AdminFee</v>
          </cell>
          <cell r="B65">
            <v>744.38</v>
          </cell>
        </row>
        <row r="66">
          <cell r="A66" t="str">
            <v>Total Marin Co.</v>
          </cell>
          <cell r="B66">
            <v>1711.88</v>
          </cell>
        </row>
        <row r="67">
          <cell r="A67" t="str">
            <v>Fees - Dues &amp; Service</v>
          </cell>
        </row>
        <row r="68">
          <cell r="A68" t="str">
            <v>CSDA</v>
          </cell>
          <cell r="B68">
            <v>3154</v>
          </cell>
        </row>
        <row r="69">
          <cell r="A69" t="str">
            <v>LAFCO</v>
          </cell>
          <cell r="B69">
            <v>487.64</v>
          </cell>
        </row>
        <row r="70">
          <cell r="A70" t="str">
            <v>MarinCo Encrch Prmt</v>
          </cell>
          <cell r="B70">
            <v>0</v>
          </cell>
        </row>
        <row r="71">
          <cell r="A71" t="str">
            <v>MarinMap</v>
          </cell>
          <cell r="B71">
            <v>0</v>
          </cell>
        </row>
        <row r="72">
          <cell r="A72" t="str">
            <v>PO Box Fee</v>
          </cell>
          <cell r="B72">
            <v>0</v>
          </cell>
        </row>
        <row r="73">
          <cell r="A73" t="str">
            <v>SWRCB</v>
          </cell>
          <cell r="B73">
            <v>3326</v>
          </cell>
        </row>
        <row r="74">
          <cell r="A74" t="str">
            <v>USA</v>
          </cell>
          <cell r="B74">
            <v>663.9</v>
          </cell>
        </row>
        <row r="75">
          <cell r="A75" t="str">
            <v>Total Fees - Dues &amp; Service</v>
          </cell>
          <cell r="B75">
            <v>7631.54</v>
          </cell>
        </row>
        <row r="76">
          <cell r="A76" t="str">
            <v>Prof. Services</v>
          </cell>
        </row>
        <row r="77">
          <cell r="A77" t="str">
            <v>Audit</v>
          </cell>
          <cell r="B77">
            <v>0</v>
          </cell>
        </row>
        <row r="78">
          <cell r="A78" t="str">
            <v>Engineering</v>
          </cell>
          <cell r="B78">
            <v>0</v>
          </cell>
        </row>
        <row r="79">
          <cell r="A79" t="str">
            <v>IT Support</v>
          </cell>
          <cell r="B79">
            <v>0</v>
          </cell>
        </row>
        <row r="80">
          <cell r="A80" t="str">
            <v>Legal</v>
          </cell>
          <cell r="B80">
            <v>248</v>
          </cell>
        </row>
        <row r="81">
          <cell r="A81" t="str">
            <v>Total Prof. Services</v>
          </cell>
          <cell r="B81">
            <v>248</v>
          </cell>
        </row>
        <row r="82">
          <cell r="A82" t="str">
            <v>Total Contract &amp; Prof Services</v>
          </cell>
          <cell r="B82">
            <v>9591.42</v>
          </cell>
        </row>
        <row r="83">
          <cell r="A83" t="str">
            <v>Liability Ins., Claims</v>
          </cell>
        </row>
        <row r="84">
          <cell r="A84" t="str">
            <v>Ins. Prem.</v>
          </cell>
        </row>
        <row r="85">
          <cell r="A85" t="str">
            <v>CSRMA Liability</v>
          </cell>
          <cell r="B85">
            <v>4821</v>
          </cell>
        </row>
        <row r="86">
          <cell r="A86" t="str">
            <v>SDRMA Wrkrs' Cmp.</v>
          </cell>
          <cell r="B86">
            <v>914.16</v>
          </cell>
        </row>
        <row r="87">
          <cell r="A87" t="str">
            <v>Total Ins. Prem.</v>
          </cell>
          <cell r="B87">
            <v>5735.16</v>
          </cell>
        </row>
        <row r="88">
          <cell r="A88" t="str">
            <v>Total Liability Ins., Claims</v>
          </cell>
          <cell r="B88">
            <v>5735.16</v>
          </cell>
        </row>
        <row r="89">
          <cell r="A89" t="str">
            <v>Office</v>
          </cell>
        </row>
        <row r="90">
          <cell r="A90" t="str">
            <v>Election</v>
          </cell>
        </row>
        <row r="91">
          <cell r="A91" t="str">
            <v>County Fees</v>
          </cell>
          <cell r="B91">
            <v>0</v>
          </cell>
        </row>
        <row r="92">
          <cell r="A92" t="str">
            <v>Public Notices</v>
          </cell>
          <cell r="B92">
            <v>0</v>
          </cell>
        </row>
        <row r="93">
          <cell r="A93" t="str">
            <v>Total Election</v>
          </cell>
          <cell r="B93">
            <v>0</v>
          </cell>
        </row>
        <row r="94">
          <cell r="A94" t="str">
            <v>Off. Exp.</v>
          </cell>
        </row>
        <row r="95">
          <cell r="A95" t="str">
            <v>Computer</v>
          </cell>
          <cell r="B95">
            <v>0</v>
          </cell>
        </row>
        <row r="96">
          <cell r="A96" t="str">
            <v>Printing</v>
          </cell>
          <cell r="B96">
            <v>48.28</v>
          </cell>
        </row>
        <row r="97">
          <cell r="A97" t="str">
            <v>Software</v>
          </cell>
          <cell r="B97">
            <v>1579.86</v>
          </cell>
        </row>
        <row r="98">
          <cell r="A98" t="str">
            <v>Supplies</v>
          </cell>
          <cell r="B98">
            <v>574.14</v>
          </cell>
        </row>
        <row r="99">
          <cell r="A99" t="str">
            <v>Total Off. Exp.</v>
          </cell>
          <cell r="B99">
            <v>2202.2800000000002</v>
          </cell>
        </row>
        <row r="100">
          <cell r="A100" t="str">
            <v>Utilities</v>
          </cell>
        </row>
        <row r="101">
          <cell r="A101" t="str">
            <v>Telephone</v>
          </cell>
          <cell r="B101">
            <v>432.63</v>
          </cell>
        </row>
        <row r="102">
          <cell r="A102" t="str">
            <v>Total Utilities</v>
          </cell>
          <cell r="B102">
            <v>432.63</v>
          </cell>
        </row>
        <row r="103">
          <cell r="A103" t="str">
            <v>Total Office</v>
          </cell>
          <cell r="B103">
            <v>2634.91</v>
          </cell>
        </row>
        <row r="104">
          <cell r="A104" t="str">
            <v>Total Administration</v>
          </cell>
          <cell r="B104">
            <v>79103.3</v>
          </cell>
        </row>
        <row r="105">
          <cell r="A105" t="str">
            <v>Collection/Treatment</v>
          </cell>
        </row>
        <row r="106">
          <cell r="A106" t="str">
            <v>FOG Program</v>
          </cell>
          <cell r="B106">
            <v>2949.69</v>
          </cell>
        </row>
        <row r="107">
          <cell r="A107" t="str">
            <v>Sewage Collection</v>
          </cell>
        </row>
        <row r="108">
          <cell r="A108" t="str">
            <v>00-UNK</v>
          </cell>
          <cell r="B108">
            <v>0</v>
          </cell>
        </row>
        <row r="109">
          <cell r="A109" t="str">
            <v>25 EMER</v>
          </cell>
          <cell r="B109">
            <v>4565.76</v>
          </cell>
        </row>
        <row r="110">
          <cell r="A110" t="str">
            <v>26 CLEAN</v>
          </cell>
          <cell r="B110">
            <v>57935.5</v>
          </cell>
        </row>
        <row r="111">
          <cell r="A111" t="str">
            <v>27 REPAIR</v>
          </cell>
          <cell r="B111">
            <v>1165</v>
          </cell>
        </row>
        <row r="112">
          <cell r="A112" t="str">
            <v>29 TV</v>
          </cell>
          <cell r="B112">
            <v>0</v>
          </cell>
        </row>
        <row r="113">
          <cell r="A113" t="str">
            <v>31 LOCATE</v>
          </cell>
          <cell r="B113">
            <v>10550.5</v>
          </cell>
        </row>
        <row r="114">
          <cell r="A114" t="str">
            <v>32 Cap. Imp.</v>
          </cell>
        </row>
        <row r="115">
          <cell r="A115" t="str">
            <v>CIP eng</v>
          </cell>
          <cell r="B115">
            <v>42911.71</v>
          </cell>
        </row>
        <row r="116">
          <cell r="A116" t="str">
            <v>CIP pipe</v>
          </cell>
          <cell r="B116">
            <v>435095</v>
          </cell>
        </row>
        <row r="117">
          <cell r="A117" t="str">
            <v>Total 32 Cap. Imp.</v>
          </cell>
          <cell r="B117">
            <v>478006.71</v>
          </cell>
        </row>
        <row r="118">
          <cell r="A118" t="str">
            <v>Total Sewage Collection</v>
          </cell>
          <cell r="B118">
            <v>552223.47</v>
          </cell>
        </row>
        <row r="119">
          <cell r="A119" t="str">
            <v>SASM Sewage Treat. &amp; Disp.</v>
          </cell>
          <cell r="B119">
            <v>249505.5</v>
          </cell>
        </row>
        <row r="120">
          <cell r="A120" t="str">
            <v>Total Collection/Treatment</v>
          </cell>
          <cell r="B120">
            <v>804678.66</v>
          </cell>
        </row>
        <row r="121">
          <cell r="A121" t="str">
            <v>Total Op Exp</v>
          </cell>
          <cell r="B121">
            <v>883781.96</v>
          </cell>
        </row>
        <row r="122">
          <cell r="A122" t="str">
            <v>Total Expense</v>
          </cell>
          <cell r="B122">
            <v>883781.96</v>
          </cell>
        </row>
        <row r="123">
          <cell r="A123" t="str">
            <v>Net Ordinary Income</v>
          </cell>
          <cell r="B123">
            <v>-72898.649999999994</v>
          </cell>
        </row>
        <row r="124">
          <cell r="A124" t="str">
            <v>Net Income</v>
          </cell>
          <cell r="B124">
            <v>-72898.649999999994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2DBF-EAB4-4C3A-9F76-3B8869DA973C}">
  <sheetPr codeName="Sheet3"/>
  <dimension ref="A1:N129"/>
  <sheetViews>
    <sheetView tabSelected="1" workbookViewId="0">
      <pane xSplit="8" ySplit="2" topLeftCell="I96" activePane="bottomRight" state="frozenSplit"/>
      <selection pane="topRight" activeCell="I1" sqref="I1"/>
      <selection pane="bottomLeft" activeCell="A3" sqref="A3"/>
      <selection pane="bottomRight" activeCell="M117" sqref="M117"/>
    </sheetView>
  </sheetViews>
  <sheetFormatPr defaultRowHeight="15" x14ac:dyDescent="0.25"/>
  <cols>
    <col min="1" max="7" width="0.7109375" style="9" customWidth="1"/>
    <col min="8" max="8" width="22.42578125" style="9" customWidth="1"/>
    <col min="9" max="9" width="10.140625" customWidth="1"/>
    <col min="10" max="10" width="1.28515625" customWidth="1"/>
    <col min="11" max="11" width="12.28515625" bestFit="1" customWidth="1"/>
    <col min="12" max="12" width="1.28515625" customWidth="1"/>
    <col min="13" max="13" width="10" bestFit="1" customWidth="1"/>
    <col min="14" max="14" width="1.28515625" customWidth="1"/>
  </cols>
  <sheetData>
    <row r="1" spans="1:14" ht="15.75" thickBot="1" x14ac:dyDescent="0.3">
      <c r="A1" s="1"/>
      <c r="B1" s="1"/>
      <c r="C1" s="1"/>
      <c r="D1" s="1"/>
      <c r="E1" s="1"/>
      <c r="F1" s="1"/>
      <c r="G1" s="1"/>
      <c r="H1" s="1"/>
      <c r="I1" s="15"/>
      <c r="J1" s="2"/>
      <c r="K1" s="15"/>
      <c r="L1" s="2"/>
      <c r="M1" s="15"/>
      <c r="N1" s="2"/>
    </row>
    <row r="2" spans="1:14" s="13" customFormat="1" ht="36" thickTop="1" thickBot="1" x14ac:dyDescent="0.3">
      <c r="A2" s="10"/>
      <c r="B2" s="10"/>
      <c r="C2" s="10"/>
      <c r="D2" s="10"/>
      <c r="E2" s="10"/>
      <c r="F2" s="10"/>
      <c r="G2" s="10"/>
      <c r="H2" s="10"/>
      <c r="I2" s="11" t="s">
        <v>125</v>
      </c>
      <c r="J2" s="12"/>
      <c r="K2" s="14" t="s">
        <v>124</v>
      </c>
      <c r="L2" s="12"/>
      <c r="M2" s="14" t="s">
        <v>123</v>
      </c>
      <c r="N2" s="12"/>
    </row>
    <row r="3" spans="1:14" ht="15.75" thickTop="1" x14ac:dyDescent="0.25">
      <c r="A3" s="1"/>
      <c r="B3" s="1" t="s">
        <v>0</v>
      </c>
      <c r="C3" s="1"/>
      <c r="D3" s="1"/>
      <c r="E3" s="1"/>
      <c r="F3" s="1"/>
      <c r="G3" s="1"/>
      <c r="H3" s="1"/>
      <c r="I3" s="3"/>
      <c r="J3" s="4"/>
      <c r="K3" s="3"/>
      <c r="L3" s="4"/>
      <c r="M3" s="3"/>
      <c r="N3" s="4"/>
    </row>
    <row r="4" spans="1:14" x14ac:dyDescent="0.25">
      <c r="A4" s="1"/>
      <c r="B4" s="1"/>
      <c r="C4" s="1" t="s">
        <v>1</v>
      </c>
      <c r="D4" s="1"/>
      <c r="E4" s="1"/>
      <c r="F4" s="1"/>
      <c r="G4" s="1"/>
      <c r="H4" s="1"/>
      <c r="I4" s="3"/>
      <c r="J4" s="4"/>
      <c r="K4" s="3"/>
      <c r="L4" s="4"/>
      <c r="M4" s="3"/>
      <c r="N4" s="4"/>
    </row>
    <row r="5" spans="1:14" x14ac:dyDescent="0.25">
      <c r="A5" s="1"/>
      <c r="B5" s="1"/>
      <c r="C5" s="1"/>
      <c r="D5" s="1" t="s">
        <v>2</v>
      </c>
      <c r="E5" s="1"/>
      <c r="F5" s="1"/>
      <c r="G5" s="1"/>
      <c r="H5" s="1"/>
      <c r="I5" s="3"/>
      <c r="J5" s="4"/>
      <c r="K5" s="3"/>
      <c r="L5" s="4"/>
      <c r="M5" s="3"/>
      <c r="N5" s="4"/>
    </row>
    <row r="6" spans="1:14" x14ac:dyDescent="0.25">
      <c r="A6" s="1"/>
      <c r="B6" s="1"/>
      <c r="C6" s="1"/>
      <c r="D6" s="1"/>
      <c r="E6" s="1" t="s">
        <v>3</v>
      </c>
      <c r="F6" s="1"/>
      <c r="G6" s="1"/>
      <c r="H6" s="1"/>
      <c r="I6" s="3"/>
      <c r="J6" s="4"/>
      <c r="K6" s="3"/>
      <c r="L6" s="4"/>
      <c r="M6" s="3"/>
      <c r="N6" s="4"/>
    </row>
    <row r="7" spans="1:14" ht="15.75" thickBot="1" x14ac:dyDescent="0.3">
      <c r="A7" s="1"/>
      <c r="B7" s="1"/>
      <c r="C7" s="1"/>
      <c r="D7" s="1"/>
      <c r="E7" s="1"/>
      <c r="F7" s="1" t="s">
        <v>4</v>
      </c>
      <c r="G7" s="1"/>
      <c r="H7" s="1"/>
      <c r="I7" s="5">
        <v>630000</v>
      </c>
      <c r="J7" s="4"/>
      <c r="K7" s="5">
        <f>[1]total!B6</f>
        <v>624273.5</v>
      </c>
      <c r="L7" s="4"/>
      <c r="M7" s="5">
        <v>630000</v>
      </c>
      <c r="N7" s="4"/>
    </row>
    <row r="8" spans="1:14" x14ac:dyDescent="0.25">
      <c r="A8" s="1"/>
      <c r="B8" s="1"/>
      <c r="C8" s="1"/>
      <c r="D8" s="1"/>
      <c r="E8" s="1" t="s">
        <v>5</v>
      </c>
      <c r="F8" s="1"/>
      <c r="G8" s="1"/>
      <c r="H8" s="1"/>
      <c r="I8" s="3">
        <f t="shared" ref="I8" si="0">ROUND(SUM(I6:I7),5)</f>
        <v>630000</v>
      </c>
      <c r="J8" s="3"/>
      <c r="K8" s="3">
        <f>ROUND(SUM(K6:K7),5)</f>
        <v>624273.5</v>
      </c>
      <c r="L8" s="4"/>
      <c r="M8" s="3">
        <f>ROUND(SUM(M6:M7),5)</f>
        <v>630000</v>
      </c>
      <c r="N8" s="4"/>
    </row>
    <row r="9" spans="1:14" x14ac:dyDescent="0.25">
      <c r="A9" s="1"/>
      <c r="B9" s="1"/>
      <c r="C9" s="1"/>
      <c r="D9" s="1"/>
      <c r="E9" s="1" t="s">
        <v>6</v>
      </c>
      <c r="F9" s="1"/>
      <c r="G9" s="1"/>
      <c r="H9" s="1"/>
      <c r="I9" s="3"/>
      <c r="J9" s="4"/>
      <c r="K9" s="3"/>
      <c r="L9" s="4"/>
      <c r="M9" s="3"/>
      <c r="N9" s="4"/>
    </row>
    <row r="10" spans="1:14" x14ac:dyDescent="0.25">
      <c r="A10" s="1"/>
      <c r="B10" s="1"/>
      <c r="C10" s="1"/>
      <c r="D10" s="1"/>
      <c r="E10" s="1"/>
      <c r="F10" s="1" t="s">
        <v>7</v>
      </c>
      <c r="G10" s="1"/>
      <c r="H10" s="1"/>
      <c r="I10" s="3">
        <v>5589</v>
      </c>
      <c r="J10" s="4"/>
      <c r="K10" s="3">
        <v>0</v>
      </c>
      <c r="L10" s="4"/>
      <c r="M10" s="3">
        <v>5589</v>
      </c>
      <c r="N10" s="4"/>
    </row>
    <row r="11" spans="1:14" x14ac:dyDescent="0.25">
      <c r="A11" s="1"/>
      <c r="B11" s="1"/>
      <c r="C11" s="1"/>
      <c r="D11" s="1"/>
      <c r="E11" s="1"/>
      <c r="F11" s="1" t="s">
        <v>8</v>
      </c>
      <c r="G11" s="1"/>
      <c r="H11" s="1"/>
      <c r="I11" s="3">
        <v>8000</v>
      </c>
      <c r="J11" s="4"/>
      <c r="K11" s="3">
        <f>VLOOKUP(F11,[1]total!$A$1:$B$159,2,FALSE)</f>
        <v>4393.1400000000003</v>
      </c>
      <c r="L11" s="4"/>
      <c r="M11" s="3">
        <v>4534</v>
      </c>
      <c r="N11" s="4"/>
    </row>
    <row r="12" spans="1:14" ht="15.75" thickBot="1" x14ac:dyDescent="0.3">
      <c r="A12" s="1"/>
      <c r="B12" s="1"/>
      <c r="C12" s="1"/>
      <c r="D12" s="1"/>
      <c r="E12" s="1"/>
      <c r="F12" s="1" t="s">
        <v>9</v>
      </c>
      <c r="G12" s="1"/>
      <c r="H12" s="1"/>
      <c r="I12" s="3">
        <v>9000</v>
      </c>
      <c r="J12" s="4"/>
      <c r="K12" s="3">
        <f>VLOOKUP(F12,[1]total!$A$1:$B$159,2,FALSE)</f>
        <v>7700</v>
      </c>
      <c r="L12" s="4"/>
      <c r="M12" s="3">
        <v>8000</v>
      </c>
      <c r="N12" s="4"/>
    </row>
    <row r="13" spans="1:14" ht="15.75" thickBot="1" x14ac:dyDescent="0.3">
      <c r="A13" s="1"/>
      <c r="B13" s="1"/>
      <c r="C13" s="1"/>
      <c r="D13" s="1"/>
      <c r="E13" s="1" t="s">
        <v>10</v>
      </c>
      <c r="F13" s="1"/>
      <c r="G13" s="1"/>
      <c r="H13" s="1"/>
      <c r="I13" s="6">
        <f t="shared" ref="I13" si="1">ROUND(SUM(I9:I12),5)</f>
        <v>22589</v>
      </c>
      <c r="J13" s="3"/>
      <c r="K13" s="6">
        <f>ROUND(SUM(K9:K12),5)</f>
        <v>12093.14</v>
      </c>
      <c r="L13" s="4"/>
      <c r="M13" s="6">
        <f>ROUND(SUM(M9:M12),5)</f>
        <v>18123</v>
      </c>
      <c r="N13" s="4"/>
    </row>
    <row r="14" spans="1:14" x14ac:dyDescent="0.25">
      <c r="A14" s="1"/>
      <c r="B14" s="1"/>
      <c r="C14" s="1"/>
      <c r="D14" s="1" t="s">
        <v>11</v>
      </c>
      <c r="E14" s="1"/>
      <c r="F14" s="1"/>
      <c r="G14" s="1"/>
      <c r="H14" s="1"/>
      <c r="I14" s="3">
        <f t="shared" ref="I14" si="2">ROUND(I5+I8+I13,5)</f>
        <v>652589</v>
      </c>
      <c r="J14" s="3"/>
      <c r="K14" s="3">
        <f>ROUND(K5+K8+K13,5)</f>
        <v>636366.64</v>
      </c>
      <c r="L14" s="4"/>
      <c r="M14" s="3">
        <f>ROUND(M5+M8+M13,5)</f>
        <v>648123</v>
      </c>
      <c r="N14" s="4"/>
    </row>
    <row r="15" spans="1:14" x14ac:dyDescent="0.25">
      <c r="A15" s="1"/>
      <c r="B15" s="1"/>
      <c r="C15" s="1"/>
      <c r="D15" s="1" t="s">
        <v>12</v>
      </c>
      <c r="E15" s="1"/>
      <c r="F15" s="1"/>
      <c r="G15" s="1"/>
      <c r="H15" s="1"/>
      <c r="I15" s="3"/>
      <c r="J15" s="4"/>
      <c r="K15" s="3"/>
      <c r="L15" s="4"/>
      <c r="M15" s="3"/>
      <c r="N15" s="4"/>
    </row>
    <row r="16" spans="1:14" x14ac:dyDescent="0.25">
      <c r="A16" s="1"/>
      <c r="B16" s="1"/>
      <c r="C16" s="1"/>
      <c r="D16" s="1"/>
      <c r="E16" s="1" t="s">
        <v>13</v>
      </c>
      <c r="F16" s="1"/>
      <c r="G16" s="1"/>
      <c r="H16" s="1"/>
      <c r="I16" s="3"/>
      <c r="J16" s="4"/>
      <c r="K16" s="3"/>
      <c r="L16" s="4"/>
      <c r="M16" s="3"/>
      <c r="N16" s="4"/>
    </row>
    <row r="17" spans="1:14" ht="15.75" thickBot="1" x14ac:dyDescent="0.3">
      <c r="A17" s="1"/>
      <c r="B17" s="1"/>
      <c r="C17" s="1"/>
      <c r="D17" s="1"/>
      <c r="E17" s="1"/>
      <c r="F17" s="1" t="s">
        <v>14</v>
      </c>
      <c r="G17" s="1"/>
      <c r="H17" s="1"/>
      <c r="I17" s="5">
        <v>235</v>
      </c>
      <c r="J17" s="4"/>
      <c r="K17" s="5">
        <f>VLOOKUP(F17,[1]total!$A$1:$B$159,2,FALSE)</f>
        <v>229.12</v>
      </c>
      <c r="L17" s="4"/>
      <c r="M17" s="5">
        <v>235</v>
      </c>
      <c r="N17" s="4"/>
    </row>
    <row r="18" spans="1:14" x14ac:dyDescent="0.25">
      <c r="A18" s="1"/>
      <c r="B18" s="1"/>
      <c r="C18" s="1"/>
      <c r="D18" s="1"/>
      <c r="E18" s="1" t="s">
        <v>15</v>
      </c>
      <c r="F18" s="1"/>
      <c r="G18" s="1"/>
      <c r="H18" s="1"/>
      <c r="I18" s="3"/>
      <c r="J18" s="4"/>
      <c r="K18" s="3">
        <f>ROUND(SUM(K16:K17),5)</f>
        <v>229.12</v>
      </c>
      <c r="L18" s="4"/>
      <c r="M18" s="3">
        <f>ROUND(SUM(M16:M17),5)</f>
        <v>235</v>
      </c>
      <c r="N18" s="4"/>
    </row>
    <row r="19" spans="1:14" x14ac:dyDescent="0.25">
      <c r="A19" s="1"/>
      <c r="B19" s="1"/>
      <c r="C19" s="1"/>
      <c r="D19" s="1"/>
      <c r="E19" s="1" t="s">
        <v>16</v>
      </c>
      <c r="F19" s="1"/>
      <c r="G19" s="1"/>
      <c r="H19" s="1"/>
      <c r="I19" s="3"/>
      <c r="J19" s="4"/>
      <c r="K19" s="3"/>
      <c r="L19" s="4"/>
      <c r="M19" s="3"/>
      <c r="N19" s="4"/>
    </row>
    <row r="20" spans="1:14" x14ac:dyDescent="0.25">
      <c r="A20" s="1"/>
      <c r="B20" s="1"/>
      <c r="C20" s="1"/>
      <c r="D20" s="1"/>
      <c r="E20" s="1"/>
      <c r="F20" s="1" t="s">
        <v>17</v>
      </c>
      <c r="G20" s="1"/>
      <c r="H20" s="1"/>
      <c r="I20" s="3">
        <v>52000</v>
      </c>
      <c r="J20" s="4"/>
      <c r="K20" s="3">
        <f>VLOOKUP(F20,[1]total!$A$1:$B$159,2,FALSE)</f>
        <v>52010.98</v>
      </c>
      <c r="L20" s="4"/>
      <c r="M20" s="3">
        <v>53675</v>
      </c>
      <c r="N20" s="4"/>
    </row>
    <row r="21" spans="1:14" x14ac:dyDescent="0.25">
      <c r="A21" s="1"/>
      <c r="B21" s="1"/>
      <c r="C21" s="1"/>
      <c r="D21" s="1"/>
      <c r="E21" s="1"/>
      <c r="F21" s="1" t="s">
        <v>18</v>
      </c>
      <c r="G21" s="1"/>
      <c r="H21" s="1"/>
      <c r="I21" s="3">
        <v>7000</v>
      </c>
      <c r="J21" s="4"/>
      <c r="K21" s="3">
        <f>VLOOKUP(F21,[1]total!$A$1:$B$159,2,FALSE)</f>
        <v>7015.94</v>
      </c>
      <c r="L21" s="4"/>
      <c r="M21" s="3">
        <v>7100</v>
      </c>
      <c r="N21" s="4"/>
    </row>
    <row r="22" spans="1:14" ht="15.75" thickBot="1" x14ac:dyDescent="0.3">
      <c r="A22" s="1"/>
      <c r="B22" s="1"/>
      <c r="C22" s="1"/>
      <c r="D22" s="1"/>
      <c r="E22" s="1"/>
      <c r="F22" s="1" t="s">
        <v>19</v>
      </c>
      <c r="G22" s="1"/>
      <c r="H22" s="1"/>
      <c r="I22" s="5">
        <v>20</v>
      </c>
      <c r="J22" s="4"/>
      <c r="K22" s="5">
        <f>VLOOKUP(F22,[1]total!$A$1:$B$159,2,FALSE)</f>
        <v>14.78</v>
      </c>
      <c r="L22" s="4"/>
      <c r="M22" s="5">
        <v>20</v>
      </c>
      <c r="N22" s="4"/>
    </row>
    <row r="23" spans="1:14" x14ac:dyDescent="0.25">
      <c r="A23" s="1"/>
      <c r="B23" s="1"/>
      <c r="C23" s="1"/>
      <c r="D23" s="1"/>
      <c r="E23" s="1" t="s">
        <v>20</v>
      </c>
      <c r="F23" s="1"/>
      <c r="G23" s="1"/>
      <c r="H23" s="1"/>
      <c r="I23" s="3">
        <f>SUM(I20:I22)</f>
        <v>59020</v>
      </c>
      <c r="J23" s="4"/>
      <c r="K23" s="3">
        <f>ROUND(SUM(K19:K22),5)</f>
        <v>59041.7</v>
      </c>
      <c r="L23" s="4"/>
      <c r="M23" s="3">
        <f>ROUND(SUM(M19:M22),5)</f>
        <v>60795</v>
      </c>
      <c r="N23" s="4"/>
    </row>
    <row r="24" spans="1:14" x14ac:dyDescent="0.25">
      <c r="A24" s="1"/>
      <c r="B24" s="1"/>
      <c r="C24" s="1"/>
      <c r="D24" s="1"/>
      <c r="E24" s="1" t="s">
        <v>21</v>
      </c>
      <c r="F24" s="1"/>
      <c r="G24" s="1"/>
      <c r="H24" s="1"/>
      <c r="I24" s="3"/>
      <c r="J24" s="4"/>
      <c r="K24" s="3"/>
      <c r="L24" s="4"/>
      <c r="M24" s="3"/>
      <c r="N24" s="4"/>
    </row>
    <row r="25" spans="1:14" x14ac:dyDescent="0.25">
      <c r="A25" s="1"/>
      <c r="B25" s="1"/>
      <c r="C25" s="1"/>
      <c r="D25" s="1"/>
      <c r="E25" s="1"/>
      <c r="F25" s="1" t="s">
        <v>22</v>
      </c>
      <c r="G25" s="1"/>
      <c r="H25" s="1"/>
      <c r="I25" s="3"/>
      <c r="J25" s="4"/>
      <c r="K25" s="3"/>
      <c r="L25" s="4"/>
      <c r="M25" s="3"/>
      <c r="N25" s="4"/>
    </row>
    <row r="26" spans="1:14" x14ac:dyDescent="0.25">
      <c r="A26" s="1"/>
      <c r="B26" s="1"/>
      <c r="C26" s="1"/>
      <c r="D26" s="1"/>
      <c r="E26" s="1"/>
      <c r="F26" s="16" t="s">
        <v>121</v>
      </c>
      <c r="H26" s="1"/>
      <c r="I26" s="3">
        <v>300</v>
      </c>
      <c r="J26" s="4"/>
      <c r="K26" s="3">
        <f>VLOOKUP(F26,[1]total!$A$1:$B$159,2,FALSE)</f>
        <v>263.74</v>
      </c>
      <c r="L26" s="4"/>
      <c r="M26" s="3"/>
      <c r="N26" s="4"/>
    </row>
    <row r="27" spans="1:14" ht="15.75" thickBot="1" x14ac:dyDescent="0.3">
      <c r="A27" s="1"/>
      <c r="B27" s="1"/>
      <c r="C27" s="1"/>
      <c r="D27" s="1"/>
      <c r="E27" s="1"/>
      <c r="F27" s="16" t="s">
        <v>23</v>
      </c>
      <c r="H27" s="1"/>
      <c r="I27" s="3">
        <v>200</v>
      </c>
      <c r="J27" s="4"/>
      <c r="K27" s="3">
        <f>VLOOKUP(F27,[1]total!$A$1:$B$159,2,FALSE)</f>
        <v>193.94</v>
      </c>
      <c r="L27" s="4"/>
      <c r="M27" s="3">
        <v>500</v>
      </c>
      <c r="N27" s="4"/>
    </row>
    <row r="28" spans="1:14" ht="15.75" thickBot="1" x14ac:dyDescent="0.3">
      <c r="A28" s="1"/>
      <c r="B28" s="1"/>
      <c r="C28" s="1"/>
      <c r="D28" s="1"/>
      <c r="E28" s="1"/>
      <c r="F28" s="1" t="s">
        <v>24</v>
      </c>
      <c r="G28" s="1"/>
      <c r="H28" s="1"/>
      <c r="I28" s="6">
        <f>SUM(I26:I27)</f>
        <v>500</v>
      </c>
      <c r="J28" s="4"/>
      <c r="K28" s="6">
        <f>ROUND(SUM(K25:K27),5)</f>
        <v>457.68</v>
      </c>
      <c r="L28" s="4"/>
      <c r="M28" s="6">
        <f>ROUND(SUM(M25:M27),5)</f>
        <v>500</v>
      </c>
      <c r="N28" s="4"/>
    </row>
    <row r="29" spans="1:14" x14ac:dyDescent="0.25">
      <c r="A29" s="1"/>
      <c r="B29" s="1"/>
      <c r="C29" s="1"/>
      <c r="D29" s="1"/>
      <c r="E29" s="1" t="s">
        <v>25</v>
      </c>
      <c r="F29" s="1"/>
      <c r="G29" s="1"/>
      <c r="H29" s="1"/>
      <c r="I29" s="3">
        <f>I28</f>
        <v>500</v>
      </c>
      <c r="J29" s="4"/>
      <c r="K29" s="3">
        <f>ROUND(K24+K28,5)</f>
        <v>457.68</v>
      </c>
      <c r="L29" s="4"/>
      <c r="M29" s="3">
        <f>ROUND(M24+M28,5)</f>
        <v>500</v>
      </c>
      <c r="N29" s="4"/>
    </row>
    <row r="30" spans="1:14" x14ac:dyDescent="0.25">
      <c r="A30" s="1"/>
      <c r="B30" s="1"/>
      <c r="C30" s="1"/>
      <c r="D30" s="1"/>
      <c r="E30" s="1" t="s">
        <v>26</v>
      </c>
      <c r="F30" s="1"/>
      <c r="G30" s="1"/>
      <c r="H30" s="1"/>
      <c r="I30" s="3"/>
      <c r="J30" s="4"/>
      <c r="K30" s="3"/>
      <c r="L30" s="4"/>
      <c r="M30" s="3"/>
      <c r="N30" s="4"/>
    </row>
    <row r="31" spans="1:14" x14ac:dyDescent="0.25">
      <c r="A31" s="1"/>
      <c r="B31" s="1"/>
      <c r="C31" s="1"/>
      <c r="D31" s="1"/>
      <c r="E31" s="1"/>
      <c r="F31" s="1" t="s">
        <v>27</v>
      </c>
      <c r="G31" s="1"/>
      <c r="H31" s="1"/>
      <c r="I31" s="3">
        <v>107800</v>
      </c>
      <c r="J31" s="4"/>
      <c r="K31" s="3">
        <f>VLOOKUP(F31,[1]total!$A$1:$B$159,2,FALSE)</f>
        <v>107838.31</v>
      </c>
      <c r="L31" s="4"/>
      <c r="M31" s="3">
        <v>108000</v>
      </c>
      <c r="N31" s="4"/>
    </row>
    <row r="32" spans="1:14" x14ac:dyDescent="0.25">
      <c r="A32" s="1"/>
      <c r="B32" s="1"/>
      <c r="C32" s="1"/>
      <c r="D32" s="1"/>
      <c r="E32" s="1"/>
      <c r="F32" s="1" t="s">
        <v>28</v>
      </c>
      <c r="G32" s="1"/>
      <c r="H32" s="1"/>
      <c r="I32" s="3">
        <v>1100</v>
      </c>
      <c r="J32" s="4"/>
      <c r="K32" s="3">
        <f>VLOOKUP(F32,[1]total!$A$1:$B$159,2,FALSE)</f>
        <v>1138.73</v>
      </c>
      <c r="L32" s="4"/>
      <c r="M32" s="3">
        <v>1200</v>
      </c>
      <c r="N32" s="4"/>
    </row>
    <row r="33" spans="1:14" x14ac:dyDescent="0.25">
      <c r="A33" s="1"/>
      <c r="B33" s="1"/>
      <c r="C33" s="1"/>
      <c r="D33" s="1"/>
      <c r="E33" s="1"/>
      <c r="F33" s="1" t="s">
        <v>29</v>
      </c>
      <c r="G33" s="1"/>
      <c r="H33" s="1"/>
      <c r="I33" s="3">
        <v>2000</v>
      </c>
      <c r="J33" s="4"/>
      <c r="K33" s="3">
        <f>VLOOKUP(F33,[1]total!$A$1:$B$159,2,FALSE)</f>
        <v>2081.16</v>
      </c>
      <c r="L33" s="4"/>
      <c r="M33" s="3">
        <v>2200</v>
      </c>
      <c r="N33" s="4"/>
    </row>
    <row r="34" spans="1:14" x14ac:dyDescent="0.25">
      <c r="A34" s="1"/>
      <c r="B34" s="1"/>
      <c r="C34" s="1"/>
      <c r="D34" s="1"/>
      <c r="E34" s="1"/>
      <c r="F34" s="1" t="s">
        <v>30</v>
      </c>
      <c r="G34" s="1"/>
      <c r="H34" s="1"/>
      <c r="I34" s="3">
        <v>3500</v>
      </c>
      <c r="J34" s="4"/>
      <c r="K34" s="3">
        <f>VLOOKUP(F34,[1]total!$A$1:$B$159,2,FALSE)</f>
        <v>3471.63</v>
      </c>
      <c r="L34" s="4"/>
      <c r="M34" s="3">
        <v>3500</v>
      </c>
      <c r="N34" s="4"/>
    </row>
    <row r="35" spans="1:14" x14ac:dyDescent="0.25">
      <c r="A35" s="1"/>
      <c r="B35" s="1"/>
      <c r="C35" s="1"/>
      <c r="D35" s="1"/>
      <c r="E35" s="1"/>
      <c r="F35" s="1" t="s">
        <v>31</v>
      </c>
      <c r="G35" s="1"/>
      <c r="H35" s="1"/>
      <c r="I35" s="3">
        <v>80</v>
      </c>
      <c r="J35" s="4"/>
      <c r="K35" s="3">
        <f>VLOOKUP(F35,[1]total!$A$1:$B$159,2,FALSE)</f>
        <v>81.67</v>
      </c>
      <c r="L35" s="4"/>
      <c r="M35" s="3">
        <v>85</v>
      </c>
      <c r="N35" s="4"/>
    </row>
    <row r="36" spans="1:14" x14ac:dyDescent="0.25">
      <c r="A36" s="1"/>
      <c r="B36" s="1"/>
      <c r="C36" s="1"/>
      <c r="D36" s="1"/>
      <c r="E36" s="1"/>
      <c r="F36" s="1" t="s">
        <v>32</v>
      </c>
      <c r="G36" s="1"/>
      <c r="H36" s="1"/>
      <c r="I36" s="3">
        <v>65</v>
      </c>
      <c r="J36" s="4"/>
      <c r="K36" s="3">
        <f>VLOOKUP(F36,[1]total!$A$1:$B$159,2,FALSE)</f>
        <v>57.74</v>
      </c>
      <c r="L36" s="4"/>
      <c r="M36" s="3">
        <v>75</v>
      </c>
      <c r="N36" s="4"/>
    </row>
    <row r="37" spans="1:14" x14ac:dyDescent="0.25">
      <c r="A37" s="1"/>
      <c r="B37" s="1"/>
      <c r="C37" s="1"/>
      <c r="D37" s="1"/>
      <c r="E37" s="1"/>
      <c r="F37" s="1" t="s">
        <v>122</v>
      </c>
      <c r="G37" s="1"/>
      <c r="H37" s="1"/>
      <c r="I37" s="3">
        <v>25</v>
      </c>
      <c r="J37" s="4"/>
      <c r="K37" s="3">
        <f>VLOOKUP(F37,[1]total!$A$1:$B$159,2,FALSE)</f>
        <v>0</v>
      </c>
      <c r="L37" s="4"/>
      <c r="M37" s="3">
        <v>75</v>
      </c>
      <c r="N37" s="4"/>
    </row>
    <row r="38" spans="1:14" ht="15.75" thickBot="1" x14ac:dyDescent="0.3">
      <c r="A38" s="1"/>
      <c r="B38" s="1"/>
      <c r="C38" s="1"/>
      <c r="D38" s="1"/>
      <c r="E38" s="1"/>
      <c r="F38" s="1" t="s">
        <v>33</v>
      </c>
      <c r="G38" s="1"/>
      <c r="H38" s="1"/>
      <c r="I38" s="3">
        <v>115</v>
      </c>
      <c r="J38" s="4"/>
      <c r="K38" s="3">
        <f>VLOOKUP(F38,[1]total!$A$1:$B$159,2,FALSE)</f>
        <v>118.93</v>
      </c>
      <c r="L38" s="4"/>
      <c r="M38" s="3"/>
      <c r="N38" s="4"/>
    </row>
    <row r="39" spans="1:14" ht="15.75" thickBot="1" x14ac:dyDescent="0.3">
      <c r="A39" s="1"/>
      <c r="B39" s="1"/>
      <c r="C39" s="1"/>
      <c r="D39" s="1"/>
      <c r="E39" s="1" t="s">
        <v>34</v>
      </c>
      <c r="F39" s="1"/>
      <c r="G39" s="1"/>
      <c r="H39" s="1"/>
      <c r="I39" s="7">
        <f>SUM(I31:I38)</f>
        <v>114685</v>
      </c>
      <c r="J39" s="4"/>
      <c r="K39" s="7">
        <f>ROUND(SUM(K30:K38),5)</f>
        <v>114788.17</v>
      </c>
      <c r="L39" s="4"/>
      <c r="M39" s="7">
        <f>ROUND(SUM(M30:M38),5)</f>
        <v>115135</v>
      </c>
      <c r="N39" s="4"/>
    </row>
    <row r="40" spans="1:14" ht="15.75" thickBot="1" x14ac:dyDescent="0.3">
      <c r="A40" s="1"/>
      <c r="B40" s="1"/>
      <c r="C40" s="1"/>
      <c r="D40" s="1" t="s">
        <v>35</v>
      </c>
      <c r="E40" s="1"/>
      <c r="F40" s="1"/>
      <c r="G40" s="1"/>
      <c r="H40" s="1"/>
      <c r="I40" s="6">
        <f>ROUND(I15+I18+I23+I29+I39,5)</f>
        <v>174205</v>
      </c>
      <c r="J40" s="4"/>
      <c r="K40" s="6">
        <f>ROUND(K15+K18+K23+K29+K39,5)</f>
        <v>174516.67</v>
      </c>
      <c r="L40" s="4"/>
      <c r="M40" s="6">
        <f>ROUND(M15+M18+M23+M29+M39,5)</f>
        <v>176665</v>
      </c>
      <c r="N40" s="4"/>
    </row>
    <row r="41" spans="1:14" x14ac:dyDescent="0.25">
      <c r="A41" s="1"/>
      <c r="B41" s="1"/>
      <c r="C41" s="1" t="s">
        <v>36</v>
      </c>
      <c r="D41" s="1"/>
      <c r="E41" s="1"/>
      <c r="F41" s="1"/>
      <c r="G41" s="1"/>
      <c r="H41" s="1"/>
      <c r="I41" s="3">
        <f>ROUND(I4+I14+I40,5)</f>
        <v>826794</v>
      </c>
      <c r="J41" s="4"/>
      <c r="K41" s="3">
        <f>ROUND(K4+K14+K40,5)</f>
        <v>810883.31</v>
      </c>
      <c r="L41" s="4"/>
      <c r="M41" s="3">
        <f>ROUND(M4+M14+M40,5)</f>
        <v>824788</v>
      </c>
      <c r="N41" s="4"/>
    </row>
    <row r="42" spans="1:14" x14ac:dyDescent="0.25">
      <c r="A42" s="1"/>
      <c r="B42" s="1"/>
      <c r="C42" s="1" t="s">
        <v>37</v>
      </c>
      <c r="D42" s="1"/>
      <c r="E42" s="1"/>
      <c r="F42" s="1"/>
      <c r="G42" s="1"/>
      <c r="H42" s="1"/>
      <c r="I42" s="3"/>
      <c r="J42" s="4"/>
      <c r="K42" s="3"/>
      <c r="L42" s="4"/>
      <c r="M42" s="3"/>
      <c r="N42" s="4"/>
    </row>
    <row r="43" spans="1:14" x14ac:dyDescent="0.25">
      <c r="A43" s="1"/>
      <c r="B43" s="1"/>
      <c r="C43" s="1"/>
      <c r="D43" s="1" t="s">
        <v>38</v>
      </c>
      <c r="E43" s="1"/>
      <c r="F43" s="1"/>
      <c r="G43" s="1"/>
      <c r="H43" s="1"/>
      <c r="I43" s="3"/>
      <c r="J43" s="4"/>
      <c r="K43" s="3"/>
      <c r="L43" s="4"/>
      <c r="M43" s="3"/>
      <c r="N43" s="4"/>
    </row>
    <row r="44" spans="1:14" x14ac:dyDescent="0.25">
      <c r="A44" s="1"/>
      <c r="B44" s="1"/>
      <c r="C44" s="1"/>
      <c r="D44" s="1"/>
      <c r="E44" s="1" t="s">
        <v>39</v>
      </c>
      <c r="F44" s="1"/>
      <c r="G44" s="1"/>
      <c r="H44" s="1"/>
      <c r="I44" s="3"/>
      <c r="J44" s="4"/>
      <c r="K44" s="3"/>
      <c r="L44" s="4"/>
      <c r="M44" s="3"/>
      <c r="N44" s="4"/>
    </row>
    <row r="45" spans="1:14" x14ac:dyDescent="0.25">
      <c r="A45" s="1"/>
      <c r="B45" s="1"/>
      <c r="C45" s="1"/>
      <c r="D45" s="1"/>
      <c r="E45" s="1"/>
      <c r="F45" s="1" t="s">
        <v>40</v>
      </c>
      <c r="G45" s="1"/>
      <c r="H45" s="1"/>
      <c r="I45" s="3"/>
      <c r="J45" s="4"/>
      <c r="K45" s="3"/>
      <c r="L45" s="4"/>
      <c r="M45" s="3"/>
      <c r="N45" s="4"/>
    </row>
    <row r="46" spans="1:14" x14ac:dyDescent="0.25">
      <c r="A46" s="1"/>
      <c r="B46" s="1"/>
      <c r="C46" s="1"/>
      <c r="D46" s="1"/>
      <c r="E46" s="1"/>
      <c r="F46" s="1"/>
      <c r="G46" s="1" t="s">
        <v>41</v>
      </c>
      <c r="H46" s="1"/>
      <c r="I46" s="3"/>
      <c r="J46" s="4"/>
      <c r="K46" s="3"/>
      <c r="L46" s="4"/>
      <c r="M46" s="3"/>
      <c r="N46" s="4"/>
    </row>
    <row r="47" spans="1:14" x14ac:dyDescent="0.25">
      <c r="A47" s="1"/>
      <c r="B47" s="1"/>
      <c r="C47" s="1"/>
      <c r="D47" s="1"/>
      <c r="E47" s="1"/>
      <c r="F47" s="1"/>
      <c r="G47" s="1"/>
      <c r="H47" s="1" t="s">
        <v>42</v>
      </c>
      <c r="I47" s="3">
        <v>55000</v>
      </c>
      <c r="J47" s="4"/>
      <c r="K47" s="3">
        <v>53700.03</v>
      </c>
      <c r="L47" s="4"/>
      <c r="M47" s="3">
        <v>55000</v>
      </c>
      <c r="N47" s="4"/>
    </row>
    <row r="48" spans="1:14" ht="15.75" thickBot="1" x14ac:dyDescent="0.3">
      <c r="A48" s="1"/>
      <c r="B48" s="1"/>
      <c r="C48" s="1"/>
      <c r="D48" s="1"/>
      <c r="E48" s="1"/>
      <c r="F48" s="1"/>
      <c r="G48" s="1"/>
      <c r="H48" s="1" t="s">
        <v>43</v>
      </c>
      <c r="I48" s="5">
        <v>3000</v>
      </c>
      <c r="J48" s="4"/>
      <c r="K48" s="5">
        <f>VLOOKUP(H48,[1]total!$A$2:$B$300,2,FALSE)</f>
        <v>0</v>
      </c>
      <c r="L48" s="4"/>
      <c r="M48" s="5">
        <v>1000</v>
      </c>
      <c r="N48" s="4"/>
    </row>
    <row r="49" spans="1:14" x14ac:dyDescent="0.25">
      <c r="A49" s="1"/>
      <c r="B49" s="1"/>
      <c r="C49" s="1"/>
      <c r="D49" s="1"/>
      <c r="E49" s="1"/>
      <c r="F49" s="1"/>
      <c r="G49" s="1" t="s">
        <v>44</v>
      </c>
      <c r="H49" s="1"/>
      <c r="I49" s="3">
        <f>SUM(I47:I48)</f>
        <v>58000</v>
      </c>
      <c r="J49" s="4"/>
      <c r="K49" s="3">
        <f>ROUND(SUM(K46:K48),5)</f>
        <v>53700.03</v>
      </c>
      <c r="L49" s="4"/>
      <c r="M49" s="3">
        <f>ROUND(SUM(M46:M48),5)</f>
        <v>56000</v>
      </c>
      <c r="N49" s="4"/>
    </row>
    <row r="50" spans="1:14" x14ac:dyDescent="0.25">
      <c r="A50" s="1"/>
      <c r="B50" s="1"/>
      <c r="C50" s="1"/>
      <c r="D50" s="1"/>
      <c r="E50" s="1"/>
      <c r="F50" s="1"/>
      <c r="G50" s="1" t="s">
        <v>45</v>
      </c>
      <c r="H50" s="1"/>
      <c r="I50" s="3"/>
      <c r="J50" s="4"/>
      <c r="K50" s="3"/>
      <c r="L50" s="4"/>
      <c r="M50" s="3"/>
      <c r="N50" s="4"/>
    </row>
    <row r="51" spans="1:14" x14ac:dyDescent="0.25">
      <c r="A51" s="1"/>
      <c r="B51" s="1"/>
      <c r="C51" s="1"/>
      <c r="D51" s="1"/>
      <c r="E51" s="1"/>
      <c r="F51" s="1"/>
      <c r="G51" s="1"/>
      <c r="H51" s="1" t="s">
        <v>46</v>
      </c>
      <c r="I51" s="3">
        <v>5000</v>
      </c>
      <c r="J51" s="4"/>
      <c r="K51" s="3">
        <v>6175</v>
      </c>
      <c r="L51" s="4"/>
      <c r="M51" s="3">
        <v>7000</v>
      </c>
      <c r="N51" s="4"/>
    </row>
    <row r="52" spans="1:14" ht="15.75" thickBot="1" x14ac:dyDescent="0.3">
      <c r="A52" s="1"/>
      <c r="B52" s="1"/>
      <c r="C52" s="1"/>
      <c r="D52" s="1"/>
      <c r="E52" s="1"/>
      <c r="F52" s="1"/>
      <c r="G52" s="1"/>
      <c r="H52" s="1" t="s">
        <v>47</v>
      </c>
      <c r="I52" s="5">
        <v>3500</v>
      </c>
      <c r="J52" s="4"/>
      <c r="K52" s="5">
        <v>3875</v>
      </c>
      <c r="L52" s="4"/>
      <c r="M52" s="5">
        <v>3900</v>
      </c>
      <c r="N52" s="4"/>
    </row>
    <row r="53" spans="1:14" x14ac:dyDescent="0.25">
      <c r="A53" s="1"/>
      <c r="B53" s="1"/>
      <c r="C53" s="1"/>
      <c r="D53" s="1"/>
      <c r="E53" s="1"/>
      <c r="F53" s="1"/>
      <c r="G53" s="1" t="s">
        <v>48</v>
      </c>
      <c r="H53" s="1"/>
      <c r="I53" s="3">
        <f>SUM(I51:I52)</f>
        <v>8500</v>
      </c>
      <c r="J53" s="4"/>
      <c r="K53" s="3">
        <f>ROUND(SUM(K50:K52),5)</f>
        <v>10050</v>
      </c>
      <c r="L53" s="4"/>
      <c r="M53" s="3">
        <f>ROUND(SUM(M50:M52),5)</f>
        <v>10900</v>
      </c>
      <c r="N53" s="4"/>
    </row>
    <row r="54" spans="1:14" x14ac:dyDescent="0.25">
      <c r="A54" s="1"/>
      <c r="B54" s="1"/>
      <c r="C54" s="1"/>
      <c r="D54" s="1"/>
      <c r="E54" s="1"/>
      <c r="F54" s="1"/>
      <c r="G54" s="1" t="s">
        <v>49</v>
      </c>
      <c r="H54" s="1"/>
      <c r="I54" s="3"/>
      <c r="J54" s="4"/>
      <c r="K54" s="3"/>
      <c r="L54" s="4"/>
      <c r="M54" s="3"/>
      <c r="N54" s="4"/>
    </row>
    <row r="55" spans="1:14" x14ac:dyDescent="0.25">
      <c r="A55" s="1"/>
      <c r="B55" s="1"/>
      <c r="C55" s="1"/>
      <c r="D55" s="1"/>
      <c r="E55" s="1"/>
      <c r="F55" s="1"/>
      <c r="G55" s="1"/>
      <c r="H55" s="1" t="s">
        <v>50</v>
      </c>
      <c r="I55" s="3">
        <v>3500</v>
      </c>
      <c r="J55" s="4"/>
      <c r="K55" s="3">
        <v>5393</v>
      </c>
      <c r="L55" s="4"/>
      <c r="M55" s="3">
        <v>6000</v>
      </c>
      <c r="N55" s="4"/>
    </row>
    <row r="56" spans="1:14" x14ac:dyDescent="0.25">
      <c r="A56" s="1"/>
      <c r="B56" s="1"/>
      <c r="C56" s="1"/>
      <c r="D56" s="1"/>
      <c r="E56" s="1"/>
      <c r="F56" s="1"/>
      <c r="G56" s="1"/>
      <c r="H56" s="1" t="s">
        <v>51</v>
      </c>
      <c r="I56" s="3">
        <v>75</v>
      </c>
      <c r="J56" s="4"/>
      <c r="K56" s="3">
        <v>59</v>
      </c>
      <c r="L56" s="4"/>
      <c r="M56" s="3">
        <v>75</v>
      </c>
      <c r="N56" s="4"/>
    </row>
    <row r="57" spans="1:14" ht="15.75" thickBot="1" x14ac:dyDescent="0.3">
      <c r="A57" s="1"/>
      <c r="B57" s="1"/>
      <c r="C57" s="1"/>
      <c r="D57" s="1"/>
      <c r="E57" s="1"/>
      <c r="F57" s="1"/>
      <c r="G57" s="1"/>
      <c r="H57" s="1" t="s">
        <v>52</v>
      </c>
      <c r="I57" s="5">
        <v>1500</v>
      </c>
      <c r="J57" s="4"/>
      <c r="K57" s="5">
        <v>1193.52</v>
      </c>
      <c r="L57" s="4"/>
      <c r="M57" s="5">
        <v>1200</v>
      </c>
      <c r="N57" s="4"/>
    </row>
    <row r="58" spans="1:14" x14ac:dyDescent="0.25">
      <c r="A58" s="1"/>
      <c r="B58" s="1"/>
      <c r="C58" s="1"/>
      <c r="D58" s="1"/>
      <c r="E58" s="1"/>
      <c r="F58" s="1"/>
      <c r="G58" s="1" t="s">
        <v>53</v>
      </c>
      <c r="H58" s="1"/>
      <c r="I58" s="3">
        <f>ROUND(SUM(I54:I57),5)</f>
        <v>5075</v>
      </c>
      <c r="J58" s="4"/>
      <c r="K58" s="3">
        <f>ROUND(SUM(K54:K57),5)</f>
        <v>6645.52</v>
      </c>
      <c r="L58" s="4"/>
      <c r="M58" s="3">
        <f>ROUND(SUM(M54:M57),5)</f>
        <v>7275</v>
      </c>
      <c r="N58" s="4"/>
    </row>
    <row r="59" spans="1:14" x14ac:dyDescent="0.25">
      <c r="A59" s="1"/>
      <c r="B59" s="1"/>
      <c r="C59" s="1"/>
      <c r="D59" s="1"/>
      <c r="E59" s="1"/>
      <c r="F59" s="1"/>
      <c r="G59" s="1" t="s">
        <v>54</v>
      </c>
      <c r="H59" s="1"/>
      <c r="I59" s="3"/>
      <c r="J59" s="4"/>
      <c r="K59" s="3"/>
      <c r="L59" s="4"/>
      <c r="M59" s="3"/>
      <c r="N59" s="4"/>
    </row>
    <row r="60" spans="1:14" ht="15.75" thickBot="1" x14ac:dyDescent="0.3">
      <c r="A60" s="1"/>
      <c r="B60" s="1"/>
      <c r="C60" s="1"/>
      <c r="D60" s="1"/>
      <c r="E60" s="1"/>
      <c r="F60" s="1"/>
      <c r="G60" s="1"/>
      <c r="H60" s="1" t="s">
        <v>55</v>
      </c>
      <c r="I60" s="3">
        <v>3500</v>
      </c>
      <c r="J60" s="4"/>
      <c r="K60" s="3">
        <v>2936.25</v>
      </c>
      <c r="L60" s="4"/>
      <c r="M60" s="3">
        <v>3500</v>
      </c>
      <c r="N60" s="4"/>
    </row>
    <row r="61" spans="1:14" ht="15.75" thickBot="1" x14ac:dyDescent="0.3">
      <c r="A61" s="1"/>
      <c r="B61" s="1"/>
      <c r="C61" s="1"/>
      <c r="D61" s="1"/>
      <c r="E61" s="1"/>
      <c r="F61" s="1"/>
      <c r="G61" s="1" t="s">
        <v>56</v>
      </c>
      <c r="H61" s="1"/>
      <c r="I61" s="6">
        <f>ROUND(SUM(I59:I60),5)</f>
        <v>3500</v>
      </c>
      <c r="J61" s="4"/>
      <c r="K61" s="6">
        <f>ROUND(SUM(K59:K60),5)</f>
        <v>2936.25</v>
      </c>
      <c r="L61" s="4"/>
      <c r="M61" s="6">
        <f>ROUND(SUM(M59:M60),5)</f>
        <v>3500</v>
      </c>
      <c r="N61" s="4"/>
    </row>
    <row r="62" spans="1:14" x14ac:dyDescent="0.25">
      <c r="A62" s="1"/>
      <c r="B62" s="1"/>
      <c r="C62" s="1"/>
      <c r="D62" s="1"/>
      <c r="E62" s="1"/>
      <c r="F62" s="1" t="s">
        <v>57</v>
      </c>
      <c r="G62" s="1"/>
      <c r="H62" s="1"/>
      <c r="I62" s="3">
        <f>ROUND(I45+I49+I53+I58+I61,5)</f>
        <v>75075</v>
      </c>
      <c r="J62" s="4"/>
      <c r="K62" s="3">
        <f>ROUND(K45+K49+K53+K58+K61,5)</f>
        <v>73331.8</v>
      </c>
      <c r="L62" s="4"/>
      <c r="M62" s="3">
        <f>M61+M58+M53+M49</f>
        <v>77675</v>
      </c>
      <c r="N62" s="4"/>
    </row>
    <row r="63" spans="1:14" x14ac:dyDescent="0.25">
      <c r="A63" s="1"/>
      <c r="B63" s="1"/>
      <c r="C63" s="1"/>
      <c r="D63" s="1"/>
      <c r="E63" s="1"/>
      <c r="F63" s="1" t="s">
        <v>58</v>
      </c>
      <c r="G63" s="1"/>
      <c r="H63" s="1"/>
      <c r="I63" s="3"/>
      <c r="J63" s="4"/>
      <c r="K63" s="3"/>
      <c r="L63" s="4"/>
      <c r="M63" s="3"/>
      <c r="N63" s="4"/>
    </row>
    <row r="64" spans="1:14" x14ac:dyDescent="0.25">
      <c r="A64" s="1"/>
      <c r="B64" s="1"/>
      <c r="C64" s="1"/>
      <c r="D64" s="1"/>
      <c r="E64" s="1"/>
      <c r="F64" s="1"/>
      <c r="G64" s="1" t="s">
        <v>59</v>
      </c>
      <c r="H64" s="1"/>
      <c r="I64" s="3"/>
      <c r="J64" s="4"/>
      <c r="K64" s="3"/>
      <c r="L64" s="4"/>
      <c r="M64" s="3"/>
      <c r="N64" s="4"/>
    </row>
    <row r="65" spans="1:14" x14ac:dyDescent="0.25">
      <c r="A65" s="1"/>
      <c r="B65" s="1"/>
      <c r="C65" s="1"/>
      <c r="D65" s="1"/>
      <c r="E65" s="1"/>
      <c r="F65" s="1"/>
      <c r="G65" s="1"/>
      <c r="H65" s="1" t="s">
        <v>60</v>
      </c>
      <c r="I65" s="3">
        <v>2000</v>
      </c>
      <c r="J65" s="4"/>
      <c r="K65" s="3">
        <v>2561.88</v>
      </c>
      <c r="L65" s="4"/>
      <c r="M65" s="3">
        <v>2644</v>
      </c>
      <c r="N65" s="4"/>
    </row>
    <row r="66" spans="1:14" ht="15.75" thickBot="1" x14ac:dyDescent="0.3">
      <c r="A66" s="1"/>
      <c r="B66" s="1"/>
      <c r="C66" s="1"/>
      <c r="D66" s="1"/>
      <c r="E66" s="1"/>
      <c r="F66" s="1"/>
      <c r="G66" s="1"/>
      <c r="H66" s="1" t="s">
        <v>61</v>
      </c>
      <c r="I66" s="5">
        <v>1300</v>
      </c>
      <c r="J66" s="4"/>
      <c r="K66" s="5">
        <v>322.5</v>
      </c>
      <c r="L66" s="4"/>
      <c r="M66" s="5">
        <v>500</v>
      </c>
      <c r="N66" s="4"/>
    </row>
    <row r="67" spans="1:14" x14ac:dyDescent="0.25">
      <c r="A67" s="1"/>
      <c r="B67" s="1"/>
      <c r="C67" s="1"/>
      <c r="D67" s="1"/>
      <c r="E67" s="1"/>
      <c r="F67" s="1"/>
      <c r="G67" s="1" t="s">
        <v>62</v>
      </c>
      <c r="H67" s="1"/>
      <c r="I67" s="3">
        <f>SUM(I65:I66)</f>
        <v>3300</v>
      </c>
      <c r="J67" s="4"/>
      <c r="K67" s="3">
        <f>ROUND(SUM(K64:K66),5)</f>
        <v>2884.38</v>
      </c>
      <c r="L67" s="4"/>
      <c r="M67" s="3">
        <f>ROUND(SUM(M64:M66),5)</f>
        <v>3144</v>
      </c>
      <c r="N67" s="4"/>
    </row>
    <row r="68" spans="1:14" x14ac:dyDescent="0.25">
      <c r="A68" s="1"/>
      <c r="B68" s="1"/>
      <c r="C68" s="1"/>
      <c r="D68" s="1"/>
      <c r="E68" s="1"/>
      <c r="F68" s="1"/>
      <c r="G68" s="1" t="s">
        <v>63</v>
      </c>
      <c r="H68" s="1"/>
      <c r="I68" s="3"/>
      <c r="J68" s="4"/>
      <c r="K68" s="3"/>
      <c r="L68" s="4"/>
      <c r="M68" s="3"/>
      <c r="N68" s="4"/>
    </row>
    <row r="69" spans="1:14" x14ac:dyDescent="0.25">
      <c r="A69" s="1"/>
      <c r="B69" s="1"/>
      <c r="C69" s="1"/>
      <c r="D69" s="1"/>
      <c r="E69" s="1"/>
      <c r="F69" s="1"/>
      <c r="G69" s="1"/>
      <c r="H69" s="1" t="s">
        <v>64</v>
      </c>
      <c r="I69" s="3">
        <v>3500</v>
      </c>
      <c r="J69" s="4"/>
      <c r="K69" s="3">
        <v>3391</v>
      </c>
      <c r="L69" s="4"/>
      <c r="M69" s="3">
        <v>3500</v>
      </c>
      <c r="N69" s="4"/>
    </row>
    <row r="70" spans="1:14" x14ac:dyDescent="0.25">
      <c r="A70" s="1"/>
      <c r="B70" s="1"/>
      <c r="C70" s="1"/>
      <c r="D70" s="1"/>
      <c r="E70" s="1"/>
      <c r="F70" s="1"/>
      <c r="G70" s="1"/>
      <c r="H70" s="1" t="s">
        <v>65</v>
      </c>
      <c r="I70" s="3">
        <v>750</v>
      </c>
      <c r="J70" s="4"/>
      <c r="K70" s="3">
        <v>443.09</v>
      </c>
      <c r="L70" s="4"/>
      <c r="M70" s="3">
        <v>500</v>
      </c>
      <c r="N70" s="4"/>
    </row>
    <row r="71" spans="1:14" x14ac:dyDescent="0.25">
      <c r="A71" s="1"/>
      <c r="B71" s="1"/>
      <c r="C71" s="1"/>
      <c r="D71" s="1"/>
      <c r="E71" s="1"/>
      <c r="F71" s="1"/>
      <c r="G71" s="1"/>
      <c r="H71" s="1" t="s">
        <v>66</v>
      </c>
      <c r="I71" s="3">
        <v>500</v>
      </c>
      <c r="J71" s="4"/>
      <c r="K71" s="3">
        <v>501.52</v>
      </c>
      <c r="L71" s="4"/>
      <c r="M71" s="3">
        <v>550</v>
      </c>
      <c r="N71" s="4"/>
    </row>
    <row r="72" spans="1:14" x14ac:dyDescent="0.25">
      <c r="A72" s="1"/>
      <c r="B72" s="1"/>
      <c r="C72" s="1"/>
      <c r="D72" s="1"/>
      <c r="E72" s="1"/>
      <c r="F72" s="1"/>
      <c r="G72" s="1"/>
      <c r="H72" s="1" t="s">
        <v>67</v>
      </c>
      <c r="I72" s="3">
        <v>750</v>
      </c>
      <c r="J72" s="4"/>
      <c r="K72" s="3">
        <f>VLOOKUP(H72,[1]total!$A$2:$B$300,2,FALSE)</f>
        <v>0</v>
      </c>
      <c r="L72" s="4"/>
      <c r="M72" s="3">
        <v>750</v>
      </c>
      <c r="N72" s="4"/>
    </row>
    <row r="73" spans="1:14" x14ac:dyDescent="0.25">
      <c r="A73" s="1"/>
      <c r="B73" s="1"/>
      <c r="C73" s="1"/>
      <c r="D73" s="1"/>
      <c r="E73" s="1"/>
      <c r="F73" s="1"/>
      <c r="G73" s="1"/>
      <c r="H73" s="1" t="s">
        <v>68</v>
      </c>
      <c r="I73" s="3">
        <v>250</v>
      </c>
      <c r="J73" s="4"/>
      <c r="K73" s="3">
        <v>258</v>
      </c>
      <c r="L73" s="4"/>
      <c r="M73" s="3">
        <v>300</v>
      </c>
      <c r="N73" s="4"/>
    </row>
    <row r="74" spans="1:14" x14ac:dyDescent="0.25">
      <c r="A74" s="1"/>
      <c r="B74" s="1"/>
      <c r="C74" s="1"/>
      <c r="D74" s="1"/>
      <c r="E74" s="1"/>
      <c r="F74" s="1"/>
      <c r="G74" s="1"/>
      <c r="H74" s="1" t="s">
        <v>69</v>
      </c>
      <c r="I74" s="3">
        <v>3500</v>
      </c>
      <c r="J74" s="4"/>
      <c r="K74" s="3">
        <v>3453</v>
      </c>
      <c r="L74" s="4"/>
      <c r="M74" s="3">
        <v>3500</v>
      </c>
      <c r="N74" s="4"/>
    </row>
    <row r="75" spans="1:14" ht="15.75" thickBot="1" x14ac:dyDescent="0.3">
      <c r="A75" s="1"/>
      <c r="B75" s="1"/>
      <c r="C75" s="1"/>
      <c r="D75" s="1"/>
      <c r="E75" s="1"/>
      <c r="F75" s="1"/>
      <c r="G75" s="1"/>
      <c r="H75" s="1" t="s">
        <v>70</v>
      </c>
      <c r="I75" s="5">
        <v>2000</v>
      </c>
      <c r="J75" s="4"/>
      <c r="K75" s="5">
        <v>452.57</v>
      </c>
      <c r="L75" s="4"/>
      <c r="M75" s="5">
        <v>500</v>
      </c>
      <c r="N75" s="4"/>
    </row>
    <row r="76" spans="1:14" x14ac:dyDescent="0.25">
      <c r="A76" s="1"/>
      <c r="B76" s="1"/>
      <c r="C76" s="1"/>
      <c r="D76" s="1"/>
      <c r="E76" s="1"/>
      <c r="F76" s="1"/>
      <c r="G76" s="1" t="s">
        <v>71</v>
      </c>
      <c r="H76" s="1"/>
      <c r="I76" s="3">
        <f>SUM(I69:I75)</f>
        <v>11250</v>
      </c>
      <c r="J76" s="4"/>
      <c r="K76" s="3">
        <f>ROUND(SUM(K68:K75),5)</f>
        <v>8499.18</v>
      </c>
      <c r="L76" s="4"/>
      <c r="M76" s="3">
        <f>ROUND(SUM(M68:M75),5)</f>
        <v>9600</v>
      </c>
      <c r="N76" s="4"/>
    </row>
    <row r="77" spans="1:14" x14ac:dyDescent="0.25">
      <c r="A77" s="1"/>
      <c r="B77" s="1"/>
      <c r="C77" s="1"/>
      <c r="D77" s="1"/>
      <c r="E77" s="1"/>
      <c r="F77" s="1"/>
      <c r="G77" s="1" t="s">
        <v>72</v>
      </c>
      <c r="H77" s="1"/>
      <c r="I77" s="3"/>
      <c r="J77" s="4"/>
      <c r="K77" s="3"/>
      <c r="L77" s="4"/>
      <c r="M77" s="3"/>
      <c r="N77" s="4"/>
    </row>
    <row r="78" spans="1:14" x14ac:dyDescent="0.25">
      <c r="A78" s="1"/>
      <c r="B78" s="1"/>
      <c r="C78" s="1"/>
      <c r="D78" s="1"/>
      <c r="E78" s="1"/>
      <c r="F78" s="1"/>
      <c r="G78" s="1"/>
      <c r="H78" s="1" t="s">
        <v>73</v>
      </c>
      <c r="I78" s="3">
        <v>8000</v>
      </c>
      <c r="J78" s="4"/>
      <c r="K78" s="3">
        <v>9500</v>
      </c>
      <c r="L78" s="4"/>
      <c r="M78" s="3">
        <v>8300</v>
      </c>
      <c r="N78" s="4"/>
    </row>
    <row r="79" spans="1:14" x14ac:dyDescent="0.25">
      <c r="A79" s="1"/>
      <c r="B79" s="1"/>
      <c r="C79" s="1"/>
      <c r="D79" s="1"/>
      <c r="E79" s="1"/>
      <c r="F79" s="1"/>
      <c r="G79" s="1"/>
      <c r="H79" s="1" t="s">
        <v>74</v>
      </c>
      <c r="I79" s="3">
        <v>7500</v>
      </c>
      <c r="J79" s="4"/>
      <c r="K79" s="3">
        <v>398</v>
      </c>
      <c r="L79" s="4"/>
      <c r="M79" s="3">
        <v>7500</v>
      </c>
      <c r="N79" s="4"/>
    </row>
    <row r="80" spans="1:14" x14ac:dyDescent="0.25">
      <c r="A80" s="1"/>
      <c r="B80" s="1"/>
      <c r="C80" s="1"/>
      <c r="D80" s="1"/>
      <c r="E80" s="1"/>
      <c r="F80" s="1"/>
      <c r="G80" s="1"/>
      <c r="H80" s="1" t="s">
        <v>75</v>
      </c>
      <c r="I80" s="3">
        <v>2000</v>
      </c>
      <c r="J80" s="4"/>
      <c r="K80" s="3">
        <f>VLOOKUP(H80,[1]total!$A$2:$B$300,2,FALSE)</f>
        <v>0</v>
      </c>
      <c r="L80" s="4"/>
      <c r="M80" s="3">
        <v>2000</v>
      </c>
      <c r="N80" s="4"/>
    </row>
    <row r="81" spans="1:14" ht="15.75" thickBot="1" x14ac:dyDescent="0.3">
      <c r="A81" s="1"/>
      <c r="B81" s="1"/>
      <c r="C81" s="1"/>
      <c r="D81" s="1"/>
      <c r="E81" s="1"/>
      <c r="F81" s="1"/>
      <c r="G81" s="1"/>
      <c r="H81" s="1" t="s">
        <v>76</v>
      </c>
      <c r="I81" s="3">
        <v>5000</v>
      </c>
      <c r="J81" s="4"/>
      <c r="K81" s="3">
        <f>VLOOKUP(H81,[1]total!$A$2:$B$300,2,FALSE)</f>
        <v>248</v>
      </c>
      <c r="L81" s="4"/>
      <c r="M81" s="3">
        <v>5000</v>
      </c>
      <c r="N81" s="4"/>
    </row>
    <row r="82" spans="1:14" ht="15.75" thickBot="1" x14ac:dyDescent="0.3">
      <c r="A82" s="1"/>
      <c r="B82" s="1"/>
      <c r="C82" s="1"/>
      <c r="D82" s="1"/>
      <c r="E82" s="1"/>
      <c r="F82" s="1"/>
      <c r="G82" s="1" t="s">
        <v>77</v>
      </c>
      <c r="H82" s="1"/>
      <c r="I82" s="6">
        <f>SUM(I78:I81)</f>
        <v>22500</v>
      </c>
      <c r="J82" s="4"/>
      <c r="K82" s="6">
        <f>ROUND(SUM(K77:K81),5)</f>
        <v>10146</v>
      </c>
      <c r="L82" s="4"/>
      <c r="M82" s="6">
        <f>ROUND(SUM(M77:M81),5)</f>
        <v>22800</v>
      </c>
      <c r="N82" s="4"/>
    </row>
    <row r="83" spans="1:14" x14ac:dyDescent="0.25">
      <c r="A83" s="1"/>
      <c r="B83" s="1"/>
      <c r="C83" s="1"/>
      <c r="D83" s="1"/>
      <c r="E83" s="1"/>
      <c r="F83" s="1" t="s">
        <v>78</v>
      </c>
      <c r="G83" s="1"/>
      <c r="H83" s="1"/>
      <c r="I83" s="3">
        <f>ROUND(I63+I67+I76+I82,5)</f>
        <v>37050</v>
      </c>
      <c r="J83" s="4"/>
      <c r="K83" s="3">
        <f>ROUND(K63+K67+K76+K82,5)</f>
        <v>21529.56</v>
      </c>
      <c r="L83" s="4"/>
      <c r="M83" s="3">
        <f>ROUND(M63+M67+M76+M82,5)</f>
        <v>35544</v>
      </c>
      <c r="N83" s="4"/>
    </row>
    <row r="84" spans="1:14" x14ac:dyDescent="0.25">
      <c r="A84" s="1"/>
      <c r="B84" s="1"/>
      <c r="C84" s="1"/>
      <c r="D84" s="1"/>
      <c r="E84" s="1"/>
      <c r="F84" s="1" t="s">
        <v>79</v>
      </c>
      <c r="G84" s="1"/>
      <c r="H84" s="1"/>
      <c r="I84" s="3"/>
      <c r="J84" s="4"/>
      <c r="K84" s="3"/>
      <c r="L84" s="4"/>
      <c r="M84" s="3"/>
      <c r="N84" s="4"/>
    </row>
    <row r="85" spans="1:14" x14ac:dyDescent="0.25">
      <c r="A85" s="1"/>
      <c r="B85" s="1"/>
      <c r="C85" s="1"/>
      <c r="D85" s="1"/>
      <c r="E85" s="1"/>
      <c r="F85" s="1"/>
      <c r="G85" s="1" t="s">
        <v>80</v>
      </c>
      <c r="H85" s="1"/>
      <c r="I85" s="3"/>
      <c r="J85" s="4"/>
      <c r="K85" s="3"/>
      <c r="L85" s="4"/>
      <c r="M85" s="3"/>
      <c r="N85" s="4"/>
    </row>
    <row r="86" spans="1:14" x14ac:dyDescent="0.25">
      <c r="A86" s="1"/>
      <c r="B86" s="1"/>
      <c r="C86" s="1"/>
      <c r="D86" s="1"/>
      <c r="E86" s="1"/>
      <c r="F86" s="1"/>
      <c r="G86" s="1"/>
      <c r="H86" s="1" t="s">
        <v>81</v>
      </c>
      <c r="I86" s="3">
        <v>5000</v>
      </c>
      <c r="J86" s="4"/>
      <c r="K86" s="3">
        <v>7419</v>
      </c>
      <c r="L86" s="4"/>
      <c r="M86" s="3">
        <v>8000</v>
      </c>
      <c r="N86" s="4"/>
    </row>
    <row r="87" spans="1:14" ht="15.75" thickBot="1" x14ac:dyDescent="0.3">
      <c r="A87" s="1"/>
      <c r="B87" s="1"/>
      <c r="C87" s="1"/>
      <c r="D87" s="1"/>
      <c r="E87" s="1"/>
      <c r="F87" s="1"/>
      <c r="G87" s="1"/>
      <c r="H87" s="1" t="s">
        <v>82</v>
      </c>
      <c r="I87" s="3">
        <v>1000</v>
      </c>
      <c r="J87" s="4"/>
      <c r="K87" s="3">
        <v>784.7</v>
      </c>
      <c r="L87" s="4"/>
      <c r="M87" s="3">
        <v>1000</v>
      </c>
      <c r="N87" s="4"/>
    </row>
    <row r="88" spans="1:14" ht="15.75" thickBot="1" x14ac:dyDescent="0.3">
      <c r="A88" s="1"/>
      <c r="B88" s="1"/>
      <c r="C88" s="1"/>
      <c r="D88" s="1"/>
      <c r="E88" s="1"/>
      <c r="F88" s="1"/>
      <c r="G88" s="1" t="s">
        <v>83</v>
      </c>
      <c r="H88" s="1"/>
      <c r="I88" s="6">
        <f>SUM(I86:I87)</f>
        <v>6000</v>
      </c>
      <c r="J88" s="4"/>
      <c r="K88" s="6">
        <f>ROUND(SUM(K85:K87),5)</f>
        <v>8203.7000000000007</v>
      </c>
      <c r="L88" s="4"/>
      <c r="M88" s="6">
        <f>ROUND(SUM(M85:M87),5)</f>
        <v>9000</v>
      </c>
      <c r="N88" s="4"/>
    </row>
    <row r="89" spans="1:14" x14ac:dyDescent="0.25">
      <c r="A89" s="1"/>
      <c r="B89" s="1"/>
      <c r="C89" s="1"/>
      <c r="D89" s="1"/>
      <c r="E89" s="1"/>
      <c r="F89" s="1" t="s">
        <v>84</v>
      </c>
      <c r="G89" s="1"/>
      <c r="H89" s="1"/>
      <c r="I89" s="3">
        <f>ROUND(I84+I88,5)</f>
        <v>6000</v>
      </c>
      <c r="J89" s="4"/>
      <c r="K89" s="3">
        <f>ROUND(K84+K88,5)</f>
        <v>8203.7000000000007</v>
      </c>
      <c r="L89" s="4"/>
      <c r="M89" s="3">
        <f>ROUND(M84+M88,5)</f>
        <v>9000</v>
      </c>
      <c r="N89" s="4"/>
    </row>
    <row r="90" spans="1:14" x14ac:dyDescent="0.25">
      <c r="A90" s="1"/>
      <c r="B90" s="1"/>
      <c r="C90" s="1"/>
      <c r="D90" s="1"/>
      <c r="E90" s="1"/>
      <c r="F90" s="1" t="s">
        <v>85</v>
      </c>
      <c r="G90" s="1"/>
      <c r="H90" s="1"/>
      <c r="I90" s="3"/>
      <c r="J90" s="4"/>
      <c r="K90" s="3"/>
      <c r="L90" s="4"/>
      <c r="M90" s="3"/>
      <c r="N90" s="4"/>
    </row>
    <row r="91" spans="1:14" x14ac:dyDescent="0.25">
      <c r="A91" s="1"/>
      <c r="B91" s="1"/>
      <c r="C91" s="1"/>
      <c r="D91" s="1"/>
      <c r="E91" s="1"/>
      <c r="F91" s="1"/>
      <c r="G91" s="1" t="s">
        <v>86</v>
      </c>
      <c r="H91" s="1"/>
      <c r="I91" s="3"/>
      <c r="J91" s="4"/>
      <c r="K91" s="3"/>
      <c r="L91" s="4"/>
      <c r="M91" s="3"/>
      <c r="N91" s="4"/>
    </row>
    <row r="92" spans="1:14" x14ac:dyDescent="0.25">
      <c r="A92" s="1"/>
      <c r="B92" s="1"/>
      <c r="C92" s="1"/>
      <c r="D92" s="1"/>
      <c r="E92" s="1"/>
      <c r="F92" s="1"/>
      <c r="G92" s="1"/>
      <c r="H92" s="1" t="s">
        <v>87</v>
      </c>
      <c r="I92" s="3">
        <v>250</v>
      </c>
      <c r="J92" s="4"/>
      <c r="K92" s="3">
        <v>250</v>
      </c>
      <c r="L92" s="4"/>
      <c r="M92" s="3">
        <v>250</v>
      </c>
      <c r="N92" s="4"/>
    </row>
    <row r="93" spans="1:14" ht="15.75" thickBot="1" x14ac:dyDescent="0.3">
      <c r="A93" s="1"/>
      <c r="B93" s="1"/>
      <c r="C93" s="1"/>
      <c r="D93" s="1"/>
      <c r="E93" s="1"/>
      <c r="F93" s="1"/>
      <c r="G93" s="1"/>
      <c r="H93" s="1" t="s">
        <v>88</v>
      </c>
      <c r="I93" s="5">
        <v>100</v>
      </c>
      <c r="J93" s="4"/>
      <c r="K93" s="5">
        <f>VLOOKUP(H93,[1]total!$A$2:$B$300,2,FALSE)</f>
        <v>0</v>
      </c>
      <c r="L93" s="4"/>
      <c r="M93" s="5">
        <v>100</v>
      </c>
      <c r="N93" s="4"/>
    </row>
    <row r="94" spans="1:14" x14ac:dyDescent="0.25">
      <c r="A94" s="1"/>
      <c r="B94" s="1"/>
      <c r="C94" s="1"/>
      <c r="D94" s="1"/>
      <c r="E94" s="1"/>
      <c r="F94" s="1"/>
      <c r="G94" s="1" t="s">
        <v>89</v>
      </c>
      <c r="H94" s="1"/>
      <c r="I94" s="3">
        <f>SUM(I92:I93)</f>
        <v>350</v>
      </c>
      <c r="J94" s="4"/>
      <c r="K94" s="3">
        <f>ROUND(SUM(K91:K93),5)</f>
        <v>250</v>
      </c>
      <c r="L94" s="4"/>
      <c r="M94" s="3">
        <f>ROUND(SUM(M91:M93),5)</f>
        <v>350</v>
      </c>
      <c r="N94" s="4"/>
    </row>
    <row r="95" spans="1:14" x14ac:dyDescent="0.25">
      <c r="A95" s="1"/>
      <c r="B95" s="1"/>
      <c r="C95" s="1"/>
      <c r="D95" s="1"/>
      <c r="E95" s="1"/>
      <c r="F95" s="1"/>
      <c r="G95" s="1" t="s">
        <v>90</v>
      </c>
      <c r="H95" s="1"/>
      <c r="I95" s="3"/>
      <c r="J95" s="4"/>
      <c r="K95" s="3"/>
      <c r="L95" s="4"/>
      <c r="M95" s="3"/>
      <c r="N95" s="4"/>
    </row>
    <row r="96" spans="1:14" x14ac:dyDescent="0.25">
      <c r="A96" s="1"/>
      <c r="B96" s="1"/>
      <c r="C96" s="1"/>
      <c r="D96" s="1"/>
      <c r="E96" s="1"/>
      <c r="F96" s="1"/>
      <c r="G96" s="1"/>
      <c r="H96" s="1" t="s">
        <v>91</v>
      </c>
      <c r="I96" s="3">
        <v>1000</v>
      </c>
      <c r="J96" s="4"/>
      <c r="K96" s="3">
        <f>VLOOKUP(H96,[1]total!$A$2:$B$300,2,FALSE)</f>
        <v>0</v>
      </c>
      <c r="L96" s="4"/>
      <c r="M96" s="3">
        <v>1000</v>
      </c>
      <c r="N96" s="4"/>
    </row>
    <row r="97" spans="1:14" x14ac:dyDescent="0.25">
      <c r="A97" s="1"/>
      <c r="B97" s="1"/>
      <c r="C97" s="1"/>
      <c r="D97" s="1"/>
      <c r="E97" s="1"/>
      <c r="F97" s="1"/>
      <c r="G97" s="1"/>
      <c r="H97" s="1" t="s">
        <v>92</v>
      </c>
      <c r="I97" s="3">
        <v>750</v>
      </c>
      <c r="J97" s="4"/>
      <c r="K97" s="3">
        <v>176.01</v>
      </c>
      <c r="L97" s="4"/>
      <c r="M97" s="3">
        <v>750</v>
      </c>
      <c r="N97" s="4"/>
    </row>
    <row r="98" spans="1:14" x14ac:dyDescent="0.25">
      <c r="A98" s="1"/>
      <c r="B98" s="1"/>
      <c r="C98" s="1"/>
      <c r="D98" s="1"/>
      <c r="E98" s="1"/>
      <c r="F98" s="1"/>
      <c r="G98" s="1"/>
      <c r="H98" s="1" t="s">
        <v>93</v>
      </c>
      <c r="I98" s="3">
        <v>2000</v>
      </c>
      <c r="J98" s="4"/>
      <c r="K98" s="3">
        <v>1838.16</v>
      </c>
      <c r="L98" s="4"/>
      <c r="M98" s="3">
        <v>2000</v>
      </c>
      <c r="N98" s="4"/>
    </row>
    <row r="99" spans="1:14" ht="15.75" thickBot="1" x14ac:dyDescent="0.3">
      <c r="A99" s="1"/>
      <c r="B99" s="1"/>
      <c r="C99" s="1"/>
      <c r="D99" s="1"/>
      <c r="E99" s="1"/>
      <c r="F99" s="1"/>
      <c r="G99" s="1"/>
      <c r="H99" s="1" t="s">
        <v>94</v>
      </c>
      <c r="I99" s="5">
        <v>750</v>
      </c>
      <c r="J99" s="4"/>
      <c r="K99" s="5">
        <v>768.15</v>
      </c>
      <c r="L99" s="4"/>
      <c r="M99" s="5">
        <v>1000</v>
      </c>
      <c r="N99" s="4"/>
    </row>
    <row r="100" spans="1:14" x14ac:dyDescent="0.25">
      <c r="A100" s="1"/>
      <c r="B100" s="1"/>
      <c r="C100" s="1"/>
      <c r="D100" s="1"/>
      <c r="E100" s="1"/>
      <c r="F100" s="1"/>
      <c r="G100" s="1" t="s">
        <v>95</v>
      </c>
      <c r="H100" s="1"/>
      <c r="I100" s="3">
        <f>SUM(I96:I99)</f>
        <v>4500</v>
      </c>
      <c r="J100" s="4"/>
      <c r="K100" s="3">
        <f>ROUND(SUM(K95:K99),5)</f>
        <v>2782.32</v>
      </c>
      <c r="L100" s="4"/>
      <c r="M100" s="3">
        <f>ROUND(SUM(M95:M99),5)</f>
        <v>4750</v>
      </c>
      <c r="N100" s="4"/>
    </row>
    <row r="101" spans="1:14" x14ac:dyDescent="0.25">
      <c r="A101" s="1"/>
      <c r="B101" s="1"/>
      <c r="C101" s="1"/>
      <c r="D101" s="1"/>
      <c r="E101" s="1"/>
      <c r="F101" s="1"/>
      <c r="G101" s="1" t="s">
        <v>96</v>
      </c>
      <c r="H101" s="1"/>
      <c r="I101" s="3"/>
      <c r="J101" s="4"/>
      <c r="K101" s="3"/>
      <c r="L101" s="4"/>
      <c r="M101" s="3"/>
      <c r="N101" s="4"/>
    </row>
    <row r="102" spans="1:14" ht="15.75" thickBot="1" x14ac:dyDescent="0.3">
      <c r="A102" s="1"/>
      <c r="B102" s="1"/>
      <c r="C102" s="1"/>
      <c r="D102" s="1"/>
      <c r="E102" s="1"/>
      <c r="F102" s="1"/>
      <c r="G102" s="1"/>
      <c r="H102" s="1" t="s">
        <v>97</v>
      </c>
      <c r="I102" s="3">
        <v>1000</v>
      </c>
      <c r="J102" s="4"/>
      <c r="K102" s="3">
        <v>445.77</v>
      </c>
      <c r="L102" s="4"/>
      <c r="M102" s="3">
        <v>1000</v>
      </c>
      <c r="N102" s="4"/>
    </row>
    <row r="103" spans="1:14" ht="15.75" thickBot="1" x14ac:dyDescent="0.3">
      <c r="A103" s="1"/>
      <c r="B103" s="1"/>
      <c r="C103" s="1"/>
      <c r="D103" s="1"/>
      <c r="E103" s="1"/>
      <c r="F103" s="1"/>
      <c r="G103" s="1" t="s">
        <v>98</v>
      </c>
      <c r="H103" s="1"/>
      <c r="I103" s="7">
        <f>ROUND(SUM(I101:I102),5)</f>
        <v>1000</v>
      </c>
      <c r="J103" s="4"/>
      <c r="K103" s="7">
        <f>ROUND(SUM(K101:K102),5)</f>
        <v>445.77</v>
      </c>
      <c r="L103" s="4"/>
      <c r="M103" s="7">
        <f>ROUND(SUM(M101:M102),5)</f>
        <v>1000</v>
      </c>
      <c r="N103" s="4"/>
    </row>
    <row r="104" spans="1:14" ht="15.75" thickBot="1" x14ac:dyDescent="0.3">
      <c r="A104" s="1"/>
      <c r="B104" s="1"/>
      <c r="C104" s="1"/>
      <c r="D104" s="1"/>
      <c r="E104" s="1"/>
      <c r="F104" s="1" t="s">
        <v>99</v>
      </c>
      <c r="G104" s="1"/>
      <c r="H104" s="1"/>
      <c r="I104" s="6">
        <f>ROUND(I90+I94+I100+I103,5)</f>
        <v>5850</v>
      </c>
      <c r="J104" s="4"/>
      <c r="K104" s="6">
        <f>ROUND(K90+K94+K100+K103,5)</f>
        <v>3478.09</v>
      </c>
      <c r="L104" s="4"/>
      <c r="M104" s="6">
        <f>ROUND(M90+M94+M100+M103,5)</f>
        <v>6100</v>
      </c>
      <c r="N104" s="4"/>
    </row>
    <row r="105" spans="1:14" x14ac:dyDescent="0.25">
      <c r="A105" s="1"/>
      <c r="B105" s="1"/>
      <c r="C105" s="1"/>
      <c r="D105" s="1"/>
      <c r="E105" s="1" t="s">
        <v>100</v>
      </c>
      <c r="F105" s="1"/>
      <c r="G105" s="1"/>
      <c r="H105" s="1"/>
      <c r="I105" s="3">
        <f>ROUND(I44+I62+I83+I89+I104,5)</f>
        <v>123975</v>
      </c>
      <c r="J105" s="4"/>
      <c r="K105" s="3">
        <f>ROUND(K44+K62+K83+K89+K104,5)</f>
        <v>106543.15</v>
      </c>
      <c r="L105" s="4"/>
      <c r="M105" s="3">
        <f>ROUND(M44+M62+M83+M89+M104,5)</f>
        <v>128319</v>
      </c>
      <c r="N105" s="4"/>
    </row>
    <row r="106" spans="1:14" x14ac:dyDescent="0.25">
      <c r="A106" s="1"/>
      <c r="B106" s="1"/>
      <c r="C106" s="1"/>
      <c r="D106" s="1"/>
      <c r="E106" s="1" t="s">
        <v>101</v>
      </c>
      <c r="F106" s="1"/>
      <c r="G106" s="1"/>
      <c r="H106" s="1"/>
      <c r="I106" s="3"/>
      <c r="J106" s="4"/>
      <c r="K106" s="3"/>
      <c r="L106" s="4"/>
      <c r="M106" s="3"/>
      <c r="N106" s="4"/>
    </row>
    <row r="107" spans="1:14" x14ac:dyDescent="0.25">
      <c r="A107" s="1"/>
      <c r="B107" s="1"/>
      <c r="C107" s="1"/>
      <c r="D107" s="1"/>
      <c r="E107" s="1"/>
      <c r="H107" s="1" t="s">
        <v>102</v>
      </c>
      <c r="I107" s="3">
        <v>3500</v>
      </c>
      <c r="J107" s="4"/>
      <c r="K107" s="3">
        <f>VLOOKUP(H107,[1]total!$A$2:$B$300,2,FALSE)</f>
        <v>2949.69</v>
      </c>
      <c r="L107" s="4"/>
      <c r="M107" s="3">
        <v>3500</v>
      </c>
      <c r="N107" s="4"/>
    </row>
    <row r="108" spans="1:14" x14ac:dyDescent="0.25">
      <c r="A108" s="1"/>
      <c r="B108" s="1"/>
      <c r="C108" s="1"/>
      <c r="D108" s="1"/>
      <c r="E108" s="1"/>
      <c r="F108" s="1" t="s">
        <v>103</v>
      </c>
      <c r="G108" s="1"/>
      <c r="H108" s="1"/>
      <c r="I108" s="3"/>
      <c r="J108" s="4"/>
      <c r="K108" s="3"/>
      <c r="L108" s="4"/>
      <c r="M108" s="3"/>
      <c r="N108" s="4"/>
    </row>
    <row r="109" spans="1:14" x14ac:dyDescent="0.25">
      <c r="A109" s="1"/>
      <c r="B109" s="1"/>
      <c r="C109" s="1"/>
      <c r="D109" s="1"/>
      <c r="E109" s="1"/>
      <c r="F109" s="1"/>
      <c r="G109" s="1" t="s">
        <v>104</v>
      </c>
      <c r="H109" s="1"/>
      <c r="I109" s="3">
        <v>4000</v>
      </c>
      <c r="J109" s="4"/>
      <c r="K109" s="3">
        <f>VLOOKUP(G109,[1]total!$A$2:$B$300,2,FALSE)</f>
        <v>0</v>
      </c>
      <c r="L109" s="4"/>
      <c r="M109" s="3">
        <v>4000</v>
      </c>
      <c r="N109" s="4"/>
    </row>
    <row r="110" spans="1:14" x14ac:dyDescent="0.25">
      <c r="A110" s="1"/>
      <c r="B110" s="1"/>
      <c r="C110" s="1"/>
      <c r="D110" s="1"/>
      <c r="E110" s="1"/>
      <c r="F110" s="1"/>
      <c r="G110" s="1" t="s">
        <v>105</v>
      </c>
      <c r="H110" s="1"/>
      <c r="I110" s="3">
        <v>10000</v>
      </c>
      <c r="J110" s="4"/>
      <c r="K110" s="3">
        <v>3220</v>
      </c>
      <c r="L110" s="4"/>
      <c r="M110" s="3">
        <v>10000</v>
      </c>
      <c r="N110" s="4"/>
    </row>
    <row r="111" spans="1:14" x14ac:dyDescent="0.25">
      <c r="A111" s="1"/>
      <c r="B111" s="1"/>
      <c r="C111" s="1"/>
      <c r="D111" s="1"/>
      <c r="E111" s="1"/>
      <c r="F111" s="1"/>
      <c r="G111" s="1" t="s">
        <v>106</v>
      </c>
      <c r="H111" s="1"/>
      <c r="I111" s="3">
        <v>85000</v>
      </c>
      <c r="J111" s="4"/>
      <c r="K111" s="3">
        <v>71295</v>
      </c>
      <c r="L111" s="4"/>
      <c r="M111" s="3">
        <v>80000</v>
      </c>
      <c r="N111" s="4"/>
    </row>
    <row r="112" spans="1:14" x14ac:dyDescent="0.25">
      <c r="A112" s="1"/>
      <c r="B112" s="1"/>
      <c r="C112" s="1"/>
      <c r="D112" s="1"/>
      <c r="E112" s="1"/>
      <c r="F112" s="1"/>
      <c r="G112" s="1" t="s">
        <v>107</v>
      </c>
      <c r="H112" s="1"/>
      <c r="I112" s="3">
        <v>6000</v>
      </c>
      <c r="J112" s="4"/>
      <c r="K112" s="3">
        <v>2325</v>
      </c>
      <c r="L112" s="4"/>
      <c r="M112" s="3">
        <v>6000</v>
      </c>
      <c r="N112" s="4"/>
    </row>
    <row r="113" spans="1:14" x14ac:dyDescent="0.25">
      <c r="A113" s="1"/>
      <c r="B113" s="1"/>
      <c r="C113" s="1"/>
      <c r="D113" s="1"/>
      <c r="E113" s="1"/>
      <c r="F113" s="1"/>
      <c r="G113" s="1" t="s">
        <v>108</v>
      </c>
      <c r="H113" s="1"/>
      <c r="I113" s="3">
        <v>1000</v>
      </c>
      <c r="J113" s="4"/>
      <c r="K113" s="3">
        <f>VLOOKUP(G113,[1]total!$A$2:$B$300,2,FALSE)</f>
        <v>0</v>
      </c>
      <c r="L113" s="4"/>
      <c r="M113" s="3">
        <v>1000</v>
      </c>
      <c r="N113" s="4"/>
    </row>
    <row r="114" spans="1:14" x14ac:dyDescent="0.25">
      <c r="A114" s="1"/>
      <c r="B114" s="1"/>
      <c r="C114" s="1"/>
      <c r="D114" s="1"/>
      <c r="E114" s="1"/>
      <c r="F114" s="1"/>
      <c r="G114" s="1" t="s">
        <v>109</v>
      </c>
      <c r="H114" s="1"/>
      <c r="I114" s="3">
        <v>15000</v>
      </c>
      <c r="J114" s="4"/>
      <c r="K114" s="3">
        <v>8980</v>
      </c>
      <c r="L114" s="4"/>
      <c r="M114" s="3">
        <v>15000</v>
      </c>
      <c r="N114" s="4"/>
    </row>
    <row r="115" spans="1:14" x14ac:dyDescent="0.25">
      <c r="A115" s="1"/>
      <c r="B115" s="1"/>
      <c r="C115" s="1"/>
      <c r="D115" s="1"/>
      <c r="E115" s="1"/>
      <c r="F115" s="1"/>
      <c r="G115" s="1" t="s">
        <v>110</v>
      </c>
      <c r="H115" s="1"/>
      <c r="I115" s="3"/>
      <c r="J115" s="4"/>
      <c r="K115" s="3"/>
      <c r="L115" s="4"/>
      <c r="M115" s="3"/>
      <c r="N115" s="4"/>
    </row>
    <row r="116" spans="1:14" x14ac:dyDescent="0.25">
      <c r="A116" s="1"/>
      <c r="B116" s="1"/>
      <c r="C116" s="1"/>
      <c r="D116" s="1"/>
      <c r="E116" s="1"/>
      <c r="F116" s="1"/>
      <c r="G116" s="1"/>
      <c r="H116" s="1" t="s">
        <v>111</v>
      </c>
      <c r="I116" s="3">
        <v>45000</v>
      </c>
      <c r="J116" s="4"/>
      <c r="K116" s="3">
        <v>35227.480000000003</v>
      </c>
      <c r="L116" s="4"/>
      <c r="M116" s="3">
        <v>45000</v>
      </c>
      <c r="N116" s="4"/>
    </row>
    <row r="117" spans="1:14" ht="15.75" thickBot="1" x14ac:dyDescent="0.3">
      <c r="A117" s="1"/>
      <c r="B117" s="1"/>
      <c r="C117" s="1"/>
      <c r="D117" s="1"/>
      <c r="E117" s="1"/>
      <c r="F117" s="1"/>
      <c r="G117" s="1"/>
      <c r="H117" s="1" t="s">
        <v>112</v>
      </c>
      <c r="I117" s="3">
        <v>475000</v>
      </c>
      <c r="J117" s="4"/>
      <c r="K117" s="3">
        <v>0</v>
      </c>
      <c r="L117" s="4"/>
      <c r="M117" s="3">
        <v>475000</v>
      </c>
      <c r="N117" s="4"/>
    </row>
    <row r="118" spans="1:14" ht="15.75" thickBot="1" x14ac:dyDescent="0.3">
      <c r="A118" s="1"/>
      <c r="B118" s="1"/>
      <c r="C118" s="1"/>
      <c r="D118" s="1"/>
      <c r="E118" s="1"/>
      <c r="F118" s="1"/>
      <c r="G118" s="1" t="s">
        <v>113</v>
      </c>
      <c r="H118" s="1"/>
      <c r="I118" s="6">
        <v>500000</v>
      </c>
      <c r="J118" s="4"/>
      <c r="K118" s="6">
        <f>ROUND(SUM(K115:K117),5)</f>
        <v>35227.480000000003</v>
      </c>
      <c r="L118" s="4"/>
      <c r="M118" s="6">
        <f>ROUND(SUM(M115:M117),5)</f>
        <v>520000</v>
      </c>
      <c r="N118" s="4"/>
    </row>
    <row r="119" spans="1:14" x14ac:dyDescent="0.25">
      <c r="A119" s="1"/>
      <c r="B119" s="1"/>
      <c r="C119" s="1"/>
      <c r="D119" s="1"/>
      <c r="E119" s="1"/>
      <c r="F119" s="1" t="s">
        <v>114</v>
      </c>
      <c r="G119" s="1"/>
      <c r="H119" s="1"/>
      <c r="I119" s="3">
        <f>ROUND(SUM(I108:I114)+I118,5)</f>
        <v>621000</v>
      </c>
      <c r="J119" s="4"/>
      <c r="K119" s="3">
        <f>ROUND(SUM(K108:K114)+K118,5)</f>
        <v>121047.48</v>
      </c>
      <c r="L119" s="4"/>
      <c r="M119" s="3">
        <f>ROUND(SUM(M108:M114)+M118,5)</f>
        <v>636000</v>
      </c>
      <c r="N119" s="4"/>
    </row>
    <row r="120" spans="1:14" ht="15.75" thickBot="1" x14ac:dyDescent="0.3">
      <c r="A120" s="1"/>
      <c r="B120" s="1"/>
      <c r="C120" s="1"/>
      <c r="D120" s="1"/>
      <c r="E120" s="1"/>
      <c r="F120" s="1" t="s">
        <v>115</v>
      </c>
      <c r="G120" s="1"/>
      <c r="H120" s="1"/>
      <c r="I120" s="3">
        <v>505000</v>
      </c>
      <c r="J120" s="4"/>
      <c r="K120" s="3">
        <v>504578</v>
      </c>
      <c r="L120" s="4"/>
      <c r="M120" s="3">
        <v>534944</v>
      </c>
      <c r="N120" s="4"/>
    </row>
    <row r="121" spans="1:14" ht="15.75" thickBot="1" x14ac:dyDescent="0.3">
      <c r="A121" s="1"/>
      <c r="B121" s="1"/>
      <c r="C121" s="1"/>
      <c r="D121" s="1"/>
      <c r="E121" s="1" t="s">
        <v>116</v>
      </c>
      <c r="F121" s="1"/>
      <c r="G121" s="1"/>
      <c r="H121" s="1"/>
      <c r="I121" s="7">
        <f>ROUND(SUM(I106:I107)+SUM(I119:I120),5)</f>
        <v>1129500</v>
      </c>
      <c r="J121" s="4"/>
      <c r="K121" s="7">
        <f>ROUND(SUM(K106:K107)+SUM(K119:K120),5)</f>
        <v>628575.17000000004</v>
      </c>
      <c r="L121" s="4"/>
      <c r="M121" s="7">
        <f>ROUND(SUM(M106:M107)+SUM(M119:M120),5)</f>
        <v>1174444</v>
      </c>
      <c r="N121" s="4"/>
    </row>
    <row r="122" spans="1:14" ht="15.75" thickBot="1" x14ac:dyDescent="0.3">
      <c r="A122" s="1"/>
      <c r="B122" s="1"/>
      <c r="C122" s="1"/>
      <c r="D122" s="1" t="s">
        <v>117</v>
      </c>
      <c r="E122" s="1"/>
      <c r="F122" s="1"/>
      <c r="G122" s="1"/>
      <c r="H122" s="1"/>
      <c r="I122" s="7">
        <f>ROUND(I43+I105+I121,5)</f>
        <v>1253475</v>
      </c>
      <c r="J122" s="4"/>
      <c r="K122" s="7">
        <f>ROUND(K43+K105+K121,5)</f>
        <v>735118.32</v>
      </c>
      <c r="L122" s="4"/>
      <c r="M122" s="7">
        <f>ROUND(M43+M105+M121,5)</f>
        <v>1302763</v>
      </c>
      <c r="N122" s="4"/>
    </row>
    <row r="123" spans="1:14" ht="15.75" thickBot="1" x14ac:dyDescent="0.3">
      <c r="A123" s="1"/>
      <c r="B123" s="1"/>
      <c r="C123" s="1" t="s">
        <v>118</v>
      </c>
      <c r="D123" s="1"/>
      <c r="E123" s="1"/>
      <c r="F123" s="1"/>
      <c r="G123" s="1"/>
      <c r="H123" s="1"/>
      <c r="I123" s="7">
        <f>ROUND(I42+I122,5)</f>
        <v>1253475</v>
      </c>
      <c r="J123" s="4"/>
      <c r="K123" s="7">
        <f>ROUND(K42+K122,5)</f>
        <v>735118.32</v>
      </c>
      <c r="L123" s="4"/>
      <c r="M123" s="7">
        <f>ROUND(M42+M122,5)</f>
        <v>1302763</v>
      </c>
      <c r="N123" s="4"/>
    </row>
    <row r="124" spans="1:14" ht="15.75" thickBot="1" x14ac:dyDescent="0.3">
      <c r="A124" s="1"/>
      <c r="B124" s="1" t="s">
        <v>119</v>
      </c>
      <c r="C124" s="1"/>
      <c r="D124" s="1"/>
      <c r="E124" s="1"/>
      <c r="F124" s="1"/>
      <c r="G124" s="1"/>
      <c r="H124" s="1"/>
      <c r="I124" s="7">
        <f>ROUND(I3+I41-I123,5)</f>
        <v>-426681</v>
      </c>
      <c r="J124" s="4"/>
      <c r="K124" s="7">
        <f>ROUND(K3+K41-K123,5)</f>
        <v>75764.990000000005</v>
      </c>
      <c r="L124" s="4"/>
      <c r="M124" s="18">
        <f>M41-M123</f>
        <v>-477975</v>
      </c>
      <c r="N124" s="4"/>
    </row>
    <row r="125" spans="1:14" s="9" customFormat="1" ht="15" customHeight="1" thickBot="1" x14ac:dyDescent="0.25">
      <c r="A125" s="1" t="s">
        <v>120</v>
      </c>
      <c r="B125" s="1"/>
      <c r="C125" s="1"/>
      <c r="D125" s="1"/>
      <c r="E125" s="1"/>
      <c r="F125" s="1"/>
      <c r="G125" s="1"/>
      <c r="H125" s="1"/>
      <c r="I125" s="8">
        <f>I124</f>
        <v>-426681</v>
      </c>
      <c r="J125" s="1"/>
      <c r="K125" s="8">
        <f>K124</f>
        <v>75764.990000000005</v>
      </c>
      <c r="L125" s="1"/>
      <c r="M125" s="19">
        <f>M124</f>
        <v>-477975</v>
      </c>
      <c r="N125" s="1"/>
    </row>
    <row r="126" spans="1:14" ht="15.75" thickTop="1" x14ac:dyDescent="0.25"/>
    <row r="127" spans="1:14" x14ac:dyDescent="0.25">
      <c r="I127" s="17"/>
    </row>
    <row r="128" spans="1:14" x14ac:dyDescent="0.25">
      <c r="I128" s="17"/>
      <c r="M128" s="17"/>
    </row>
    <row r="129" spans="13:13" x14ac:dyDescent="0.25">
      <c r="M129" s="17"/>
    </row>
  </sheetData>
  <pageMargins left="0.7" right="0.7" top="0.75" bottom="0.75" header="0.1" footer="0.3"/>
  <pageSetup orientation="portrait" r:id="rId1"/>
  <headerFooter>
    <oddHeader xml:space="preserve">&amp;C&amp;"Arial,Bold"&amp;12 Almonte Sanitary District 
&amp;14 FY23/24 Preliminary BUDGET REPORT
</oddHeader>
    <oddFooter>&amp;L&amp;"Arial,Bold"&amp;8&amp;D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581025</xdr:colOff>
                <xdr:row>1</xdr:row>
                <xdr:rowOff>28575</xdr:rowOff>
              </to>
            </anchor>
          </controlPr>
        </control>
      </mc:Choice>
      <mc:Fallback>
        <control shapeId="3073" r:id="rId4" name="FILTER"/>
      </mc:Fallback>
    </mc:AlternateContent>
    <mc:AlternateContent xmlns:mc="http://schemas.openxmlformats.org/markup-compatibility/2006">
      <mc:Choice Requires="x14">
        <control shapeId="307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581025</xdr:colOff>
                <xdr:row>1</xdr:row>
                <xdr:rowOff>28575</xdr:rowOff>
              </to>
            </anchor>
          </controlPr>
        </control>
      </mc:Choice>
      <mc:Fallback>
        <control shapeId="3074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CB674-9B72-4D22-AC52-1B2B58AD40B5}">
  <sheetPr codeName="Sheet2"/>
  <dimension ref="A1:N129"/>
  <sheetViews>
    <sheetView workbookViewId="0">
      <pane xSplit="8" ySplit="2" topLeftCell="I99" activePane="bottomRight" state="frozenSplit"/>
      <selection pane="topRight" activeCell="I1" sqref="I1"/>
      <selection pane="bottomLeft" activeCell="A3" sqref="A3"/>
      <selection pane="bottomRight" activeCell="M119" sqref="M119"/>
    </sheetView>
  </sheetViews>
  <sheetFormatPr defaultRowHeight="15" x14ac:dyDescent="0.25"/>
  <cols>
    <col min="1" max="7" width="0.7109375" style="9" customWidth="1"/>
    <col min="8" max="8" width="22.42578125" style="9" customWidth="1"/>
    <col min="9" max="9" width="10.140625" customWidth="1"/>
    <col min="10" max="10" width="1.28515625" customWidth="1"/>
    <col min="11" max="11" width="12.28515625" bestFit="1" customWidth="1"/>
    <col min="12" max="12" width="1.28515625" customWidth="1"/>
    <col min="13" max="13" width="10" bestFit="1" customWidth="1"/>
    <col min="14" max="14" width="1.28515625" customWidth="1"/>
  </cols>
  <sheetData>
    <row r="1" spans="1:14" ht="15.75" thickBot="1" x14ac:dyDescent="0.3">
      <c r="A1" s="1"/>
      <c r="B1" s="1"/>
      <c r="C1" s="1"/>
      <c r="D1" s="1"/>
      <c r="E1" s="1"/>
      <c r="F1" s="1"/>
      <c r="G1" s="1"/>
      <c r="H1" s="1"/>
      <c r="I1" s="15"/>
      <c r="J1" s="2"/>
      <c r="K1" s="15"/>
      <c r="L1" s="2"/>
      <c r="M1" s="15"/>
      <c r="N1" s="2"/>
    </row>
    <row r="2" spans="1:14" s="13" customFormat="1" ht="36" thickTop="1" thickBot="1" x14ac:dyDescent="0.3">
      <c r="A2" s="10"/>
      <c r="B2" s="10"/>
      <c r="C2" s="10"/>
      <c r="D2" s="10"/>
      <c r="E2" s="10"/>
      <c r="F2" s="10"/>
      <c r="G2" s="10"/>
      <c r="H2" s="10"/>
      <c r="I2" s="11" t="s">
        <v>125</v>
      </c>
      <c r="J2" s="12"/>
      <c r="K2" s="14" t="s">
        <v>124</v>
      </c>
      <c r="L2" s="12"/>
      <c r="M2" s="14" t="s">
        <v>123</v>
      </c>
      <c r="N2" s="12"/>
    </row>
    <row r="3" spans="1:14" ht="15.75" thickTop="1" x14ac:dyDescent="0.25">
      <c r="A3" s="1"/>
      <c r="B3" s="1" t="s">
        <v>0</v>
      </c>
      <c r="C3" s="1"/>
      <c r="D3" s="1"/>
      <c r="E3" s="1"/>
      <c r="F3" s="1"/>
      <c r="G3" s="1"/>
      <c r="H3" s="1"/>
      <c r="I3" s="3"/>
      <c r="J3" s="4"/>
      <c r="K3" s="3"/>
      <c r="L3" s="4"/>
      <c r="M3" s="3"/>
      <c r="N3" s="4"/>
    </row>
    <row r="4" spans="1:14" x14ac:dyDescent="0.25">
      <c r="A4" s="1"/>
      <c r="B4" s="1"/>
      <c r="C4" s="1" t="s">
        <v>1</v>
      </c>
      <c r="D4" s="1"/>
      <c r="E4" s="1"/>
      <c r="F4" s="1"/>
      <c r="G4" s="1"/>
      <c r="H4" s="1"/>
      <c r="I4" s="3"/>
      <c r="J4" s="4"/>
      <c r="K4" s="3"/>
      <c r="L4" s="4"/>
      <c r="M4" s="3"/>
      <c r="N4" s="4"/>
    </row>
    <row r="5" spans="1:14" x14ac:dyDescent="0.25">
      <c r="A5" s="1"/>
      <c r="B5" s="1"/>
      <c r="C5" s="1"/>
      <c r="D5" s="1" t="s">
        <v>2</v>
      </c>
      <c r="E5" s="1"/>
      <c r="F5" s="1"/>
      <c r="G5" s="1"/>
      <c r="H5" s="1"/>
      <c r="I5" s="3"/>
      <c r="J5" s="4"/>
      <c r="K5" s="3"/>
      <c r="L5" s="4"/>
      <c r="M5" s="3"/>
      <c r="N5" s="4"/>
    </row>
    <row r="6" spans="1:14" x14ac:dyDescent="0.25">
      <c r="A6" s="1"/>
      <c r="B6" s="1"/>
      <c r="C6" s="1"/>
      <c r="D6" s="1"/>
      <c r="E6" s="1" t="s">
        <v>3</v>
      </c>
      <c r="F6" s="1"/>
      <c r="G6" s="1"/>
      <c r="H6" s="1"/>
      <c r="I6" s="3"/>
      <c r="J6" s="4"/>
      <c r="K6" s="3"/>
      <c r="L6" s="4"/>
      <c r="M6" s="3"/>
      <c r="N6" s="4"/>
    </row>
    <row r="7" spans="1:14" ht="15.75" thickBot="1" x14ac:dyDescent="0.3">
      <c r="A7" s="1"/>
      <c r="B7" s="1"/>
      <c r="C7" s="1"/>
      <c r="D7" s="1"/>
      <c r="E7" s="1"/>
      <c r="F7" s="1" t="s">
        <v>4</v>
      </c>
      <c r="G7" s="1"/>
      <c r="H7" s="1"/>
      <c r="I7" s="5">
        <v>630000</v>
      </c>
      <c r="J7" s="4"/>
      <c r="K7" s="5">
        <f>[1]total!B6</f>
        <v>624273.5</v>
      </c>
      <c r="L7" s="4"/>
      <c r="M7" s="5">
        <v>624273.5</v>
      </c>
      <c r="N7" s="4"/>
    </row>
    <row r="8" spans="1:14" x14ac:dyDescent="0.25">
      <c r="A8" s="1"/>
      <c r="B8" s="1"/>
      <c r="C8" s="1"/>
      <c r="D8" s="1"/>
      <c r="E8" s="1" t="s">
        <v>5</v>
      </c>
      <c r="F8" s="1"/>
      <c r="G8" s="1"/>
      <c r="H8" s="1"/>
      <c r="I8" s="3">
        <f t="shared" ref="I8" si="0">ROUND(SUM(I6:I7),5)</f>
        <v>630000</v>
      </c>
      <c r="J8" s="3"/>
      <c r="K8" s="3">
        <f>ROUND(SUM(K6:K7),5)</f>
        <v>624273.5</v>
      </c>
      <c r="L8" s="4"/>
      <c r="M8" s="3">
        <f>ROUND(SUM(M6:M7),5)</f>
        <v>624273.5</v>
      </c>
      <c r="N8" s="4"/>
    </row>
    <row r="9" spans="1:14" x14ac:dyDescent="0.25">
      <c r="A9" s="1"/>
      <c r="B9" s="1"/>
      <c r="C9" s="1"/>
      <c r="D9" s="1"/>
      <c r="E9" s="1" t="s">
        <v>6</v>
      </c>
      <c r="F9" s="1"/>
      <c r="G9" s="1"/>
      <c r="H9" s="1"/>
      <c r="I9" s="3"/>
      <c r="J9" s="4"/>
      <c r="K9" s="3"/>
      <c r="L9" s="4"/>
      <c r="M9" s="3"/>
      <c r="N9" s="4"/>
    </row>
    <row r="10" spans="1:14" x14ac:dyDescent="0.25">
      <c r="A10" s="1"/>
      <c r="B10" s="1"/>
      <c r="C10" s="1"/>
      <c r="D10" s="1"/>
      <c r="E10" s="1"/>
      <c r="F10" s="1" t="s">
        <v>7</v>
      </c>
      <c r="G10" s="1"/>
      <c r="H10" s="1"/>
      <c r="I10" s="3">
        <v>5589</v>
      </c>
      <c r="J10" s="4"/>
      <c r="K10" s="3">
        <v>0</v>
      </c>
      <c r="L10" s="4"/>
      <c r="M10" s="3">
        <v>5589</v>
      </c>
      <c r="N10" s="4"/>
    </row>
    <row r="11" spans="1:14" x14ac:dyDescent="0.25">
      <c r="A11" s="1"/>
      <c r="B11" s="1"/>
      <c r="C11" s="1"/>
      <c r="D11" s="1"/>
      <c r="E11" s="1"/>
      <c r="F11" s="1" t="s">
        <v>8</v>
      </c>
      <c r="G11" s="1"/>
      <c r="H11" s="1"/>
      <c r="I11" s="3">
        <v>8000</v>
      </c>
      <c r="J11" s="4"/>
      <c r="K11" s="3">
        <f>VLOOKUP(F11,[1]total!$A$1:$B$159,2,FALSE)</f>
        <v>4393.1400000000003</v>
      </c>
      <c r="L11" s="4"/>
      <c r="M11" s="3">
        <v>4534</v>
      </c>
      <c r="N11" s="4"/>
    </row>
    <row r="12" spans="1:14" ht="15.75" thickBot="1" x14ac:dyDescent="0.3">
      <c r="A12" s="1"/>
      <c r="B12" s="1"/>
      <c r="C12" s="1"/>
      <c r="D12" s="1"/>
      <c r="E12" s="1"/>
      <c r="F12" s="1" t="s">
        <v>9</v>
      </c>
      <c r="G12" s="1"/>
      <c r="H12" s="1"/>
      <c r="I12" s="3">
        <v>9000</v>
      </c>
      <c r="J12" s="4"/>
      <c r="K12" s="3">
        <f>VLOOKUP(F12,[1]total!$A$1:$B$159,2,FALSE)</f>
        <v>7700</v>
      </c>
      <c r="L12" s="4"/>
      <c r="M12" s="3">
        <v>8000</v>
      </c>
      <c r="N12" s="4"/>
    </row>
    <row r="13" spans="1:14" ht="15.75" thickBot="1" x14ac:dyDescent="0.3">
      <c r="A13" s="1"/>
      <c r="B13" s="1"/>
      <c r="C13" s="1"/>
      <c r="D13" s="1"/>
      <c r="E13" s="1" t="s">
        <v>10</v>
      </c>
      <c r="F13" s="1"/>
      <c r="G13" s="1"/>
      <c r="H13" s="1"/>
      <c r="I13" s="6">
        <f t="shared" ref="I13" si="1">ROUND(SUM(I9:I12),5)</f>
        <v>22589</v>
      </c>
      <c r="J13" s="3"/>
      <c r="K13" s="6">
        <f>ROUND(SUM(K9:K12),5)</f>
        <v>12093.14</v>
      </c>
      <c r="L13" s="4"/>
      <c r="M13" s="6">
        <f>ROUND(SUM(M9:M12),5)</f>
        <v>18123</v>
      </c>
      <c r="N13" s="4"/>
    </row>
    <row r="14" spans="1:14" x14ac:dyDescent="0.25">
      <c r="A14" s="1"/>
      <c r="B14" s="1"/>
      <c r="C14" s="1"/>
      <c r="D14" s="1" t="s">
        <v>11</v>
      </c>
      <c r="E14" s="1"/>
      <c r="F14" s="1"/>
      <c r="G14" s="1"/>
      <c r="H14" s="1"/>
      <c r="I14" s="3">
        <f t="shared" ref="I14" si="2">ROUND(I5+I8+I13,5)</f>
        <v>652589</v>
      </c>
      <c r="J14" s="3"/>
      <c r="K14" s="3">
        <f>ROUND(K5+K8+K13,5)</f>
        <v>636366.64</v>
      </c>
      <c r="L14" s="4"/>
      <c r="M14" s="3">
        <f>ROUND(M5+M8+M13,5)</f>
        <v>642396.5</v>
      </c>
      <c r="N14" s="4"/>
    </row>
    <row r="15" spans="1:14" x14ac:dyDescent="0.25">
      <c r="A15" s="1"/>
      <c r="B15" s="1"/>
      <c r="C15" s="1"/>
      <c r="D15" s="1" t="s">
        <v>12</v>
      </c>
      <c r="E15" s="1"/>
      <c r="F15" s="1"/>
      <c r="G15" s="1"/>
      <c r="H15" s="1"/>
      <c r="I15" s="3"/>
      <c r="J15" s="4"/>
      <c r="K15" s="3"/>
      <c r="L15" s="4"/>
      <c r="M15" s="3"/>
      <c r="N15" s="4"/>
    </row>
    <row r="16" spans="1:14" x14ac:dyDescent="0.25">
      <c r="A16" s="1"/>
      <c r="B16" s="1"/>
      <c r="C16" s="1"/>
      <c r="D16" s="1"/>
      <c r="E16" s="1" t="s">
        <v>13</v>
      </c>
      <c r="F16" s="1"/>
      <c r="G16" s="1"/>
      <c r="H16" s="1"/>
      <c r="I16" s="3"/>
      <c r="J16" s="4"/>
      <c r="K16" s="3"/>
      <c r="L16" s="4"/>
      <c r="M16" s="3"/>
      <c r="N16" s="4"/>
    </row>
    <row r="17" spans="1:14" ht="15.75" thickBot="1" x14ac:dyDescent="0.3">
      <c r="A17" s="1"/>
      <c r="B17" s="1"/>
      <c r="C17" s="1"/>
      <c r="D17" s="1"/>
      <c r="E17" s="1"/>
      <c r="F17" s="1" t="s">
        <v>14</v>
      </c>
      <c r="G17" s="1"/>
      <c r="H17" s="1"/>
      <c r="I17" s="5">
        <v>235</v>
      </c>
      <c r="J17" s="4"/>
      <c r="K17" s="5">
        <f>VLOOKUP(F17,[1]total!$A$1:$B$159,2,FALSE)</f>
        <v>229.12</v>
      </c>
      <c r="L17" s="4"/>
      <c r="M17" s="5">
        <v>235</v>
      </c>
      <c r="N17" s="4"/>
    </row>
    <row r="18" spans="1:14" x14ac:dyDescent="0.25">
      <c r="A18" s="1"/>
      <c r="B18" s="1"/>
      <c r="C18" s="1"/>
      <c r="D18" s="1"/>
      <c r="E18" s="1" t="s">
        <v>15</v>
      </c>
      <c r="F18" s="1"/>
      <c r="G18" s="1"/>
      <c r="H18" s="1"/>
      <c r="I18" s="3"/>
      <c r="J18" s="4"/>
      <c r="K18" s="3">
        <f>ROUND(SUM(K16:K17),5)</f>
        <v>229.12</v>
      </c>
      <c r="L18" s="4"/>
      <c r="M18" s="3">
        <f>ROUND(SUM(M16:M17),5)</f>
        <v>235</v>
      </c>
      <c r="N18" s="4"/>
    </row>
    <row r="19" spans="1:14" x14ac:dyDescent="0.25">
      <c r="A19" s="1"/>
      <c r="B19" s="1"/>
      <c r="C19" s="1"/>
      <c r="D19" s="1"/>
      <c r="E19" s="1" t="s">
        <v>16</v>
      </c>
      <c r="F19" s="1"/>
      <c r="G19" s="1"/>
      <c r="H19" s="1"/>
      <c r="I19" s="3"/>
      <c r="J19" s="4"/>
      <c r="K19" s="3"/>
      <c r="L19" s="4"/>
      <c r="M19" s="3"/>
      <c r="N19" s="4"/>
    </row>
    <row r="20" spans="1:14" x14ac:dyDescent="0.25">
      <c r="A20" s="1"/>
      <c r="B20" s="1"/>
      <c r="C20" s="1"/>
      <c r="D20" s="1"/>
      <c r="E20" s="1"/>
      <c r="F20" s="1" t="s">
        <v>17</v>
      </c>
      <c r="G20" s="1"/>
      <c r="H20" s="1"/>
      <c r="I20" s="3">
        <v>52000</v>
      </c>
      <c r="J20" s="4"/>
      <c r="K20" s="3">
        <f>VLOOKUP(F20,[1]total!$A$1:$B$159,2,FALSE)</f>
        <v>52010.98</v>
      </c>
      <c r="L20" s="4"/>
      <c r="M20" s="3">
        <v>53675</v>
      </c>
      <c r="N20" s="4"/>
    </row>
    <row r="21" spans="1:14" x14ac:dyDescent="0.25">
      <c r="A21" s="1"/>
      <c r="B21" s="1"/>
      <c r="C21" s="1"/>
      <c r="D21" s="1"/>
      <c r="E21" s="1"/>
      <c r="F21" s="1" t="s">
        <v>18</v>
      </c>
      <c r="G21" s="1"/>
      <c r="H21" s="1"/>
      <c r="I21" s="3">
        <v>7000</v>
      </c>
      <c r="J21" s="4"/>
      <c r="K21" s="3">
        <f>VLOOKUP(F21,[1]total!$A$1:$B$159,2,FALSE)</f>
        <v>7015.94</v>
      </c>
      <c r="L21" s="4"/>
      <c r="M21" s="3">
        <v>7100</v>
      </c>
      <c r="N21" s="4"/>
    </row>
    <row r="22" spans="1:14" ht="15.75" thickBot="1" x14ac:dyDescent="0.3">
      <c r="A22" s="1"/>
      <c r="B22" s="1"/>
      <c r="C22" s="1"/>
      <c r="D22" s="1"/>
      <c r="E22" s="1"/>
      <c r="F22" s="1" t="s">
        <v>19</v>
      </c>
      <c r="G22" s="1"/>
      <c r="H22" s="1"/>
      <c r="I22" s="5">
        <v>20</v>
      </c>
      <c r="J22" s="4"/>
      <c r="K22" s="5">
        <f>VLOOKUP(F22,[1]total!$A$1:$B$159,2,FALSE)</f>
        <v>14.78</v>
      </c>
      <c r="L22" s="4"/>
      <c r="M22" s="5">
        <v>20</v>
      </c>
      <c r="N22" s="4"/>
    </row>
    <row r="23" spans="1:14" x14ac:dyDescent="0.25">
      <c r="A23" s="1"/>
      <c r="B23" s="1"/>
      <c r="C23" s="1"/>
      <c r="D23" s="1"/>
      <c r="E23" s="1" t="s">
        <v>20</v>
      </c>
      <c r="F23" s="1"/>
      <c r="G23" s="1"/>
      <c r="H23" s="1"/>
      <c r="I23" s="3">
        <f>SUM(I20:I22)</f>
        <v>59020</v>
      </c>
      <c r="J23" s="4"/>
      <c r="K23" s="3">
        <f>ROUND(SUM(K19:K22),5)</f>
        <v>59041.7</v>
      </c>
      <c r="L23" s="4"/>
      <c r="M23" s="3">
        <f>ROUND(SUM(M19:M22),5)</f>
        <v>60795</v>
      </c>
      <c r="N23" s="4"/>
    </row>
    <row r="24" spans="1:14" x14ac:dyDescent="0.25">
      <c r="A24" s="1"/>
      <c r="B24" s="1"/>
      <c r="C24" s="1"/>
      <c r="D24" s="1"/>
      <c r="E24" s="1" t="s">
        <v>21</v>
      </c>
      <c r="F24" s="1"/>
      <c r="G24" s="1"/>
      <c r="H24" s="1"/>
      <c r="I24" s="3"/>
      <c r="J24" s="4"/>
      <c r="K24" s="3"/>
      <c r="L24" s="4"/>
      <c r="M24" s="3"/>
      <c r="N24" s="4"/>
    </row>
    <row r="25" spans="1:14" x14ac:dyDescent="0.25">
      <c r="A25" s="1"/>
      <c r="B25" s="1"/>
      <c r="C25" s="1"/>
      <c r="D25" s="1"/>
      <c r="E25" s="1"/>
      <c r="F25" s="1" t="s">
        <v>22</v>
      </c>
      <c r="G25" s="1"/>
      <c r="H25" s="1"/>
      <c r="I25" s="3"/>
      <c r="J25" s="4"/>
      <c r="K25" s="3"/>
      <c r="L25" s="4"/>
      <c r="M25" s="3"/>
      <c r="N25" s="4"/>
    </row>
    <row r="26" spans="1:14" x14ac:dyDescent="0.25">
      <c r="A26" s="1"/>
      <c r="B26" s="1"/>
      <c r="C26" s="1"/>
      <c r="D26" s="1"/>
      <c r="E26" s="1"/>
      <c r="F26" s="16" t="s">
        <v>121</v>
      </c>
      <c r="H26" s="1"/>
      <c r="I26" s="3">
        <v>300</v>
      </c>
      <c r="J26" s="4"/>
      <c r="K26" s="3">
        <f>VLOOKUP(F26,[1]total!$A$1:$B$159,2,FALSE)</f>
        <v>263.74</v>
      </c>
      <c r="L26" s="4"/>
      <c r="M26" s="3"/>
      <c r="N26" s="4"/>
    </row>
    <row r="27" spans="1:14" ht="15.75" thickBot="1" x14ac:dyDescent="0.3">
      <c r="A27" s="1"/>
      <c r="B27" s="1"/>
      <c r="C27" s="1"/>
      <c r="D27" s="1"/>
      <c r="E27" s="1"/>
      <c r="F27" s="16" t="s">
        <v>23</v>
      </c>
      <c r="H27" s="1"/>
      <c r="I27" s="3">
        <v>200</v>
      </c>
      <c r="J27" s="4"/>
      <c r="K27" s="3">
        <f>VLOOKUP(F27,[1]total!$A$1:$B$159,2,FALSE)</f>
        <v>193.94</v>
      </c>
      <c r="L27" s="4"/>
      <c r="M27" s="3">
        <v>500</v>
      </c>
      <c r="N27" s="4"/>
    </row>
    <row r="28" spans="1:14" ht="15.75" thickBot="1" x14ac:dyDescent="0.3">
      <c r="A28" s="1"/>
      <c r="B28" s="1"/>
      <c r="C28" s="1"/>
      <c r="D28" s="1"/>
      <c r="E28" s="1"/>
      <c r="F28" s="1" t="s">
        <v>24</v>
      </c>
      <c r="G28" s="1"/>
      <c r="H28" s="1"/>
      <c r="I28" s="6">
        <f>SUM(I26:I27)</f>
        <v>500</v>
      </c>
      <c r="J28" s="4"/>
      <c r="K28" s="6">
        <f>ROUND(SUM(K25:K27),5)</f>
        <v>457.68</v>
      </c>
      <c r="L28" s="4"/>
      <c r="M28" s="6">
        <f>ROUND(SUM(M25:M27),5)</f>
        <v>500</v>
      </c>
      <c r="N28" s="4"/>
    </row>
    <row r="29" spans="1:14" x14ac:dyDescent="0.25">
      <c r="A29" s="1"/>
      <c r="B29" s="1"/>
      <c r="C29" s="1"/>
      <c r="D29" s="1"/>
      <c r="E29" s="1" t="s">
        <v>25</v>
      </c>
      <c r="F29" s="1"/>
      <c r="G29" s="1"/>
      <c r="H29" s="1"/>
      <c r="I29" s="3">
        <f>I28</f>
        <v>500</v>
      </c>
      <c r="J29" s="4"/>
      <c r="K29" s="3">
        <f>ROUND(K24+K28,5)</f>
        <v>457.68</v>
      </c>
      <c r="L29" s="4"/>
      <c r="M29" s="3">
        <f>ROUND(M24+M28,5)</f>
        <v>500</v>
      </c>
      <c r="N29" s="4"/>
    </row>
    <row r="30" spans="1:14" x14ac:dyDescent="0.25">
      <c r="A30" s="1"/>
      <c r="B30" s="1"/>
      <c r="C30" s="1"/>
      <c r="D30" s="1"/>
      <c r="E30" s="1" t="s">
        <v>26</v>
      </c>
      <c r="F30" s="1"/>
      <c r="G30" s="1"/>
      <c r="H30" s="1"/>
      <c r="I30" s="3"/>
      <c r="J30" s="4"/>
      <c r="K30" s="3"/>
      <c r="L30" s="4"/>
      <c r="M30" s="3"/>
      <c r="N30" s="4"/>
    </row>
    <row r="31" spans="1:14" x14ac:dyDescent="0.25">
      <c r="A31" s="1"/>
      <c r="B31" s="1"/>
      <c r="C31" s="1"/>
      <c r="D31" s="1"/>
      <c r="E31" s="1"/>
      <c r="F31" s="1" t="s">
        <v>27</v>
      </c>
      <c r="G31" s="1"/>
      <c r="H31" s="1"/>
      <c r="I31" s="3">
        <v>107800</v>
      </c>
      <c r="J31" s="4"/>
      <c r="K31" s="3">
        <f>VLOOKUP(F31,[1]total!$A$1:$B$159,2,FALSE)</f>
        <v>107838.31</v>
      </c>
      <c r="L31" s="4"/>
      <c r="M31" s="3">
        <v>108000</v>
      </c>
      <c r="N31" s="4"/>
    </row>
    <row r="32" spans="1:14" x14ac:dyDescent="0.25">
      <c r="A32" s="1"/>
      <c r="B32" s="1"/>
      <c r="C32" s="1"/>
      <c r="D32" s="1"/>
      <c r="E32" s="1"/>
      <c r="F32" s="1" t="s">
        <v>28</v>
      </c>
      <c r="G32" s="1"/>
      <c r="H32" s="1"/>
      <c r="I32" s="3">
        <v>1100</v>
      </c>
      <c r="J32" s="4"/>
      <c r="K32" s="3">
        <f>VLOOKUP(F32,[1]total!$A$1:$B$159,2,FALSE)</f>
        <v>1138.73</v>
      </c>
      <c r="L32" s="4"/>
      <c r="M32" s="3">
        <v>1200</v>
      </c>
      <c r="N32" s="4"/>
    </row>
    <row r="33" spans="1:14" x14ac:dyDescent="0.25">
      <c r="A33" s="1"/>
      <c r="B33" s="1"/>
      <c r="C33" s="1"/>
      <c r="D33" s="1"/>
      <c r="E33" s="1"/>
      <c r="F33" s="1" t="s">
        <v>29</v>
      </c>
      <c r="G33" s="1"/>
      <c r="H33" s="1"/>
      <c r="I33" s="3">
        <v>2000</v>
      </c>
      <c r="J33" s="4"/>
      <c r="K33" s="3">
        <f>VLOOKUP(F33,[1]total!$A$1:$B$159,2,FALSE)</f>
        <v>2081.16</v>
      </c>
      <c r="L33" s="4"/>
      <c r="M33" s="3">
        <v>2200</v>
      </c>
      <c r="N33" s="4"/>
    </row>
    <row r="34" spans="1:14" x14ac:dyDescent="0.25">
      <c r="A34" s="1"/>
      <c r="B34" s="1"/>
      <c r="C34" s="1"/>
      <c r="D34" s="1"/>
      <c r="E34" s="1"/>
      <c r="F34" s="1" t="s">
        <v>30</v>
      </c>
      <c r="G34" s="1"/>
      <c r="H34" s="1"/>
      <c r="I34" s="3">
        <v>3500</v>
      </c>
      <c r="J34" s="4"/>
      <c r="K34" s="3">
        <f>VLOOKUP(F34,[1]total!$A$1:$B$159,2,FALSE)</f>
        <v>3471.63</v>
      </c>
      <c r="L34" s="4"/>
      <c r="M34" s="3">
        <v>3500</v>
      </c>
      <c r="N34" s="4"/>
    </row>
    <row r="35" spans="1:14" x14ac:dyDescent="0.25">
      <c r="A35" s="1"/>
      <c r="B35" s="1"/>
      <c r="C35" s="1"/>
      <c r="D35" s="1"/>
      <c r="E35" s="1"/>
      <c r="F35" s="1" t="s">
        <v>31</v>
      </c>
      <c r="G35" s="1"/>
      <c r="H35" s="1"/>
      <c r="I35" s="3">
        <v>80</v>
      </c>
      <c r="J35" s="4"/>
      <c r="K35" s="3">
        <f>VLOOKUP(F35,[1]total!$A$1:$B$159,2,FALSE)</f>
        <v>81.67</v>
      </c>
      <c r="L35" s="4"/>
      <c r="M35" s="3">
        <v>85</v>
      </c>
      <c r="N35" s="4"/>
    </row>
    <row r="36" spans="1:14" x14ac:dyDescent="0.25">
      <c r="A36" s="1"/>
      <c r="B36" s="1"/>
      <c r="C36" s="1"/>
      <c r="D36" s="1"/>
      <c r="E36" s="1"/>
      <c r="F36" s="1" t="s">
        <v>32</v>
      </c>
      <c r="G36" s="1"/>
      <c r="H36" s="1"/>
      <c r="I36" s="3">
        <v>65</v>
      </c>
      <c r="J36" s="4"/>
      <c r="K36" s="3">
        <f>VLOOKUP(F36,[1]total!$A$1:$B$159,2,FALSE)</f>
        <v>57.74</v>
      </c>
      <c r="L36" s="4"/>
      <c r="M36" s="3">
        <v>75</v>
      </c>
      <c r="N36" s="4"/>
    </row>
    <row r="37" spans="1:14" x14ac:dyDescent="0.25">
      <c r="A37" s="1"/>
      <c r="B37" s="1"/>
      <c r="C37" s="1"/>
      <c r="D37" s="1"/>
      <c r="E37" s="1"/>
      <c r="F37" s="1" t="s">
        <v>122</v>
      </c>
      <c r="G37" s="1"/>
      <c r="H37" s="1"/>
      <c r="I37" s="3">
        <v>25</v>
      </c>
      <c r="J37" s="4"/>
      <c r="K37" s="3">
        <f>VLOOKUP(F37,[1]total!$A$1:$B$159,2,FALSE)</f>
        <v>0</v>
      </c>
      <c r="L37" s="4"/>
      <c r="M37" s="3">
        <v>75</v>
      </c>
      <c r="N37" s="4"/>
    </row>
    <row r="38" spans="1:14" ht="15.75" thickBot="1" x14ac:dyDescent="0.3">
      <c r="A38" s="1"/>
      <c r="B38" s="1"/>
      <c r="C38" s="1"/>
      <c r="D38" s="1"/>
      <c r="E38" s="1"/>
      <c r="F38" s="1" t="s">
        <v>33</v>
      </c>
      <c r="G38" s="1"/>
      <c r="H38" s="1"/>
      <c r="I38" s="3">
        <v>115</v>
      </c>
      <c r="J38" s="4"/>
      <c r="K38" s="3">
        <f>VLOOKUP(F38,[1]total!$A$1:$B$159,2,FALSE)</f>
        <v>118.93</v>
      </c>
      <c r="L38" s="4"/>
      <c r="M38" s="3"/>
      <c r="N38" s="4"/>
    </row>
    <row r="39" spans="1:14" ht="15.75" thickBot="1" x14ac:dyDescent="0.3">
      <c r="A39" s="1"/>
      <c r="B39" s="1"/>
      <c r="C39" s="1"/>
      <c r="D39" s="1"/>
      <c r="E39" s="1" t="s">
        <v>34</v>
      </c>
      <c r="F39" s="1"/>
      <c r="G39" s="1"/>
      <c r="H39" s="1"/>
      <c r="I39" s="7">
        <f>SUM(I31:I38)</f>
        <v>114685</v>
      </c>
      <c r="J39" s="4"/>
      <c r="K39" s="7">
        <f>ROUND(SUM(K30:K38),5)</f>
        <v>114788.17</v>
      </c>
      <c r="L39" s="4"/>
      <c r="M39" s="7">
        <f>ROUND(SUM(M30:M38),5)</f>
        <v>115135</v>
      </c>
      <c r="N39" s="4"/>
    </row>
    <row r="40" spans="1:14" ht="15.75" thickBot="1" x14ac:dyDescent="0.3">
      <c r="A40" s="1"/>
      <c r="B40" s="1"/>
      <c r="C40" s="1"/>
      <c r="D40" s="1" t="s">
        <v>35</v>
      </c>
      <c r="E40" s="1"/>
      <c r="F40" s="1"/>
      <c r="G40" s="1"/>
      <c r="H40" s="1"/>
      <c r="I40" s="6">
        <f>ROUND(I15+I18+I23+I29+I39,5)</f>
        <v>174205</v>
      </c>
      <c r="J40" s="4"/>
      <c r="K40" s="6">
        <f>ROUND(K15+K18+K23+K29+K39,5)</f>
        <v>174516.67</v>
      </c>
      <c r="L40" s="4"/>
      <c r="M40" s="6">
        <f>ROUND(M15+M18+M23+M29+M39,5)</f>
        <v>176665</v>
      </c>
      <c r="N40" s="4"/>
    </row>
    <row r="41" spans="1:14" x14ac:dyDescent="0.25">
      <c r="A41" s="1"/>
      <c r="B41" s="1"/>
      <c r="C41" s="1" t="s">
        <v>36</v>
      </c>
      <c r="D41" s="1"/>
      <c r="E41" s="1"/>
      <c r="F41" s="1"/>
      <c r="G41" s="1"/>
      <c r="H41" s="1"/>
      <c r="I41" s="3">
        <f>ROUND(I4+I14+I40,5)</f>
        <v>826794</v>
      </c>
      <c r="J41" s="4"/>
      <c r="K41" s="3">
        <f>ROUND(K4+K14+K40,5)</f>
        <v>810883.31</v>
      </c>
      <c r="L41" s="4"/>
      <c r="M41" s="3">
        <f>ROUND(M4+M14+M40,5)</f>
        <v>819061.5</v>
      </c>
      <c r="N41" s="4"/>
    </row>
    <row r="42" spans="1:14" x14ac:dyDescent="0.25">
      <c r="A42" s="1"/>
      <c r="B42" s="1"/>
      <c r="C42" s="1" t="s">
        <v>37</v>
      </c>
      <c r="D42" s="1"/>
      <c r="E42" s="1"/>
      <c r="F42" s="1"/>
      <c r="G42" s="1"/>
      <c r="H42" s="1"/>
      <c r="I42" s="3"/>
      <c r="J42" s="4"/>
      <c r="K42" s="3"/>
      <c r="L42" s="4"/>
      <c r="M42" s="3"/>
      <c r="N42" s="4"/>
    </row>
    <row r="43" spans="1:14" x14ac:dyDescent="0.25">
      <c r="A43" s="1"/>
      <c r="B43" s="1"/>
      <c r="C43" s="1"/>
      <c r="D43" s="1" t="s">
        <v>38</v>
      </c>
      <c r="E43" s="1"/>
      <c r="F43" s="1"/>
      <c r="G43" s="1"/>
      <c r="H43" s="1"/>
      <c r="I43" s="3"/>
      <c r="J43" s="4"/>
      <c r="K43" s="3"/>
      <c r="L43" s="4"/>
      <c r="M43" s="3"/>
      <c r="N43" s="4"/>
    </row>
    <row r="44" spans="1:14" x14ac:dyDescent="0.25">
      <c r="A44" s="1"/>
      <c r="B44" s="1"/>
      <c r="C44" s="1"/>
      <c r="D44" s="1"/>
      <c r="E44" s="1" t="s">
        <v>39</v>
      </c>
      <c r="F44" s="1"/>
      <c r="G44" s="1"/>
      <c r="H44" s="1"/>
      <c r="I44" s="3"/>
      <c r="J44" s="4"/>
      <c r="K44" s="3"/>
      <c r="L44" s="4"/>
      <c r="M44" s="3"/>
      <c r="N44" s="4"/>
    </row>
    <row r="45" spans="1:14" x14ac:dyDescent="0.25">
      <c r="A45" s="1"/>
      <c r="B45" s="1"/>
      <c r="C45" s="1"/>
      <c r="D45" s="1"/>
      <c r="E45" s="1"/>
      <c r="F45" s="1" t="s">
        <v>40</v>
      </c>
      <c r="G45" s="1"/>
      <c r="H45" s="1"/>
      <c r="I45" s="3"/>
      <c r="J45" s="4"/>
      <c r="K45" s="3"/>
      <c r="L45" s="4"/>
      <c r="M45" s="3"/>
      <c r="N45" s="4"/>
    </row>
    <row r="46" spans="1:14" x14ac:dyDescent="0.25">
      <c r="A46" s="1"/>
      <c r="B46" s="1"/>
      <c r="C46" s="1"/>
      <c r="D46" s="1"/>
      <c r="E46" s="1"/>
      <c r="F46" s="1"/>
      <c r="G46" s="1" t="s">
        <v>41</v>
      </c>
      <c r="H46" s="1"/>
      <c r="I46" s="3"/>
      <c r="J46" s="4"/>
      <c r="K46" s="3"/>
      <c r="L46" s="4"/>
      <c r="M46" s="3"/>
      <c r="N46" s="4"/>
    </row>
    <row r="47" spans="1:14" x14ac:dyDescent="0.25">
      <c r="A47" s="1"/>
      <c r="B47" s="1"/>
      <c r="C47" s="1"/>
      <c r="D47" s="1"/>
      <c r="E47" s="1"/>
      <c r="F47" s="1"/>
      <c r="G47" s="1"/>
      <c r="H47" s="1" t="s">
        <v>42</v>
      </c>
      <c r="I47" s="3">
        <v>55000</v>
      </c>
      <c r="J47" s="4"/>
      <c r="K47" s="3">
        <v>53700.03</v>
      </c>
      <c r="L47" s="4"/>
      <c r="M47" s="3">
        <v>55000</v>
      </c>
      <c r="N47" s="4"/>
    </row>
    <row r="48" spans="1:14" ht="15.75" thickBot="1" x14ac:dyDescent="0.3">
      <c r="A48" s="1"/>
      <c r="B48" s="1"/>
      <c r="C48" s="1"/>
      <c r="D48" s="1"/>
      <c r="E48" s="1"/>
      <c r="F48" s="1"/>
      <c r="G48" s="1"/>
      <c r="H48" s="1" t="s">
        <v>43</v>
      </c>
      <c r="I48" s="5">
        <v>3000</v>
      </c>
      <c r="J48" s="4"/>
      <c r="K48" s="5">
        <f>VLOOKUP(H48,[1]total!$A$2:$B$300,2,FALSE)</f>
        <v>0</v>
      </c>
      <c r="L48" s="4"/>
      <c r="M48" s="5">
        <v>1000</v>
      </c>
      <c r="N48" s="4"/>
    </row>
    <row r="49" spans="1:14" x14ac:dyDescent="0.25">
      <c r="A49" s="1"/>
      <c r="B49" s="1"/>
      <c r="C49" s="1"/>
      <c r="D49" s="1"/>
      <c r="E49" s="1"/>
      <c r="F49" s="1"/>
      <c r="G49" s="1" t="s">
        <v>44</v>
      </c>
      <c r="H49" s="1"/>
      <c r="I49" s="3">
        <f>SUM(I47:I48)</f>
        <v>58000</v>
      </c>
      <c r="J49" s="4"/>
      <c r="K49" s="3">
        <f>ROUND(SUM(K46:K48),5)</f>
        <v>53700.03</v>
      </c>
      <c r="L49" s="4"/>
      <c r="M49" s="3">
        <f>ROUND(SUM(M46:M48),5)</f>
        <v>56000</v>
      </c>
      <c r="N49" s="4"/>
    </row>
    <row r="50" spans="1:14" x14ac:dyDescent="0.25">
      <c r="A50" s="1"/>
      <c r="B50" s="1"/>
      <c r="C50" s="1"/>
      <c r="D50" s="1"/>
      <c r="E50" s="1"/>
      <c r="F50" s="1"/>
      <c r="G50" s="1" t="s">
        <v>45</v>
      </c>
      <c r="H50" s="1"/>
      <c r="I50" s="3"/>
      <c r="J50" s="4"/>
      <c r="K50" s="3"/>
      <c r="L50" s="4"/>
      <c r="M50" s="3"/>
      <c r="N50" s="4"/>
    </row>
    <row r="51" spans="1:14" x14ac:dyDescent="0.25">
      <c r="A51" s="1"/>
      <c r="B51" s="1"/>
      <c r="C51" s="1"/>
      <c r="D51" s="1"/>
      <c r="E51" s="1"/>
      <c r="F51" s="1"/>
      <c r="G51" s="1"/>
      <c r="H51" s="1" t="s">
        <v>46</v>
      </c>
      <c r="I51" s="3">
        <v>5000</v>
      </c>
      <c r="J51" s="4"/>
      <c r="K51" s="3">
        <v>6175</v>
      </c>
      <c r="L51" s="4"/>
      <c r="M51" s="3">
        <v>7000</v>
      </c>
      <c r="N51" s="4"/>
    </row>
    <row r="52" spans="1:14" ht="15.75" thickBot="1" x14ac:dyDescent="0.3">
      <c r="A52" s="1"/>
      <c r="B52" s="1"/>
      <c r="C52" s="1"/>
      <c r="D52" s="1"/>
      <c r="E52" s="1"/>
      <c r="F52" s="1"/>
      <c r="G52" s="1"/>
      <c r="H52" s="1" t="s">
        <v>47</v>
      </c>
      <c r="I52" s="5">
        <v>3500</v>
      </c>
      <c r="J52" s="4"/>
      <c r="K52" s="5">
        <v>3875</v>
      </c>
      <c r="L52" s="4"/>
      <c r="M52" s="5">
        <v>3900</v>
      </c>
      <c r="N52" s="4"/>
    </row>
    <row r="53" spans="1:14" x14ac:dyDescent="0.25">
      <c r="A53" s="1"/>
      <c r="B53" s="1"/>
      <c r="C53" s="1"/>
      <c r="D53" s="1"/>
      <c r="E53" s="1"/>
      <c r="F53" s="1"/>
      <c r="G53" s="1" t="s">
        <v>48</v>
      </c>
      <c r="H53" s="1"/>
      <c r="I53" s="3">
        <f>SUM(I51:I52)</f>
        <v>8500</v>
      </c>
      <c r="J53" s="4"/>
      <c r="K53" s="3">
        <f>ROUND(SUM(K50:K52),5)</f>
        <v>10050</v>
      </c>
      <c r="L53" s="4"/>
      <c r="M53" s="3">
        <f>ROUND(SUM(M50:M52),5)</f>
        <v>10900</v>
      </c>
      <c r="N53" s="4"/>
    </row>
    <row r="54" spans="1:14" x14ac:dyDescent="0.25">
      <c r="A54" s="1"/>
      <c r="B54" s="1"/>
      <c r="C54" s="1"/>
      <c r="D54" s="1"/>
      <c r="E54" s="1"/>
      <c r="F54" s="1"/>
      <c r="G54" s="1" t="s">
        <v>49</v>
      </c>
      <c r="H54" s="1"/>
      <c r="I54" s="3"/>
      <c r="J54" s="4"/>
      <c r="K54" s="3"/>
      <c r="L54" s="4"/>
      <c r="M54" s="3"/>
      <c r="N54" s="4"/>
    </row>
    <row r="55" spans="1:14" x14ac:dyDescent="0.25">
      <c r="A55" s="1"/>
      <c r="B55" s="1"/>
      <c r="C55" s="1"/>
      <c r="D55" s="1"/>
      <c r="E55" s="1"/>
      <c r="F55" s="1"/>
      <c r="G55" s="1"/>
      <c r="H55" s="1" t="s">
        <v>50</v>
      </c>
      <c r="I55" s="3">
        <v>3500</v>
      </c>
      <c r="J55" s="4"/>
      <c r="K55" s="3">
        <v>5393</v>
      </c>
      <c r="L55" s="4"/>
      <c r="M55" s="3">
        <v>6000</v>
      </c>
      <c r="N55" s="4"/>
    </row>
    <row r="56" spans="1:14" x14ac:dyDescent="0.25">
      <c r="A56" s="1"/>
      <c r="B56" s="1"/>
      <c r="C56" s="1"/>
      <c r="D56" s="1"/>
      <c r="E56" s="1"/>
      <c r="F56" s="1"/>
      <c r="G56" s="1"/>
      <c r="H56" s="1" t="s">
        <v>51</v>
      </c>
      <c r="I56" s="3">
        <v>75</v>
      </c>
      <c r="J56" s="4"/>
      <c r="K56" s="3">
        <v>59</v>
      </c>
      <c r="L56" s="4"/>
      <c r="M56" s="3">
        <v>75</v>
      </c>
      <c r="N56" s="4"/>
    </row>
    <row r="57" spans="1:14" ht="15.75" thickBot="1" x14ac:dyDescent="0.3">
      <c r="A57" s="1"/>
      <c r="B57" s="1"/>
      <c r="C57" s="1"/>
      <c r="D57" s="1"/>
      <c r="E57" s="1"/>
      <c r="F57" s="1"/>
      <c r="G57" s="1"/>
      <c r="H57" s="1" t="s">
        <v>52</v>
      </c>
      <c r="I57" s="5">
        <v>1500</v>
      </c>
      <c r="J57" s="4"/>
      <c r="K57" s="5">
        <v>1193.52</v>
      </c>
      <c r="L57" s="4"/>
      <c r="M57" s="5">
        <v>1232</v>
      </c>
      <c r="N57" s="4"/>
    </row>
    <row r="58" spans="1:14" x14ac:dyDescent="0.25">
      <c r="A58" s="1"/>
      <c r="B58" s="1"/>
      <c r="C58" s="1"/>
      <c r="D58" s="1"/>
      <c r="E58" s="1"/>
      <c r="F58" s="1"/>
      <c r="G58" s="1" t="s">
        <v>53</v>
      </c>
      <c r="H58" s="1"/>
      <c r="I58" s="3">
        <f>ROUND(SUM(I54:I57),5)</f>
        <v>5075</v>
      </c>
      <c r="J58" s="4"/>
      <c r="K58" s="3">
        <f>ROUND(SUM(K54:K57),5)</f>
        <v>6645.52</v>
      </c>
      <c r="L58" s="4"/>
      <c r="M58" s="3">
        <f>ROUND(SUM(M54:M57),5)</f>
        <v>7307</v>
      </c>
      <c r="N58" s="4"/>
    </row>
    <row r="59" spans="1:14" x14ac:dyDescent="0.25">
      <c r="A59" s="1"/>
      <c r="B59" s="1"/>
      <c r="C59" s="1"/>
      <c r="D59" s="1"/>
      <c r="E59" s="1"/>
      <c r="F59" s="1"/>
      <c r="G59" s="1" t="s">
        <v>54</v>
      </c>
      <c r="H59" s="1"/>
      <c r="I59" s="3"/>
      <c r="J59" s="4"/>
      <c r="K59" s="3"/>
      <c r="L59" s="4"/>
      <c r="M59" s="3"/>
      <c r="N59" s="4"/>
    </row>
    <row r="60" spans="1:14" ht="15.75" thickBot="1" x14ac:dyDescent="0.3">
      <c r="A60" s="1"/>
      <c r="B60" s="1"/>
      <c r="C60" s="1"/>
      <c r="D60" s="1"/>
      <c r="E60" s="1"/>
      <c r="F60" s="1"/>
      <c r="G60" s="1"/>
      <c r="H60" s="1" t="s">
        <v>55</v>
      </c>
      <c r="I60" s="3">
        <v>3500</v>
      </c>
      <c r="J60" s="4"/>
      <c r="K60" s="3">
        <v>2936.25</v>
      </c>
      <c r="L60" s="4"/>
      <c r="M60" s="3">
        <v>3500</v>
      </c>
      <c r="N60" s="4"/>
    </row>
    <row r="61" spans="1:14" ht="15.75" thickBot="1" x14ac:dyDescent="0.3">
      <c r="A61" s="1"/>
      <c r="B61" s="1"/>
      <c r="C61" s="1"/>
      <c r="D61" s="1"/>
      <c r="E61" s="1"/>
      <c r="F61" s="1"/>
      <c r="G61" s="1" t="s">
        <v>56</v>
      </c>
      <c r="H61" s="1"/>
      <c r="I61" s="6">
        <f>ROUND(SUM(I59:I60),5)</f>
        <v>3500</v>
      </c>
      <c r="J61" s="4"/>
      <c r="K61" s="6">
        <f>ROUND(SUM(K59:K60),5)</f>
        <v>2936.25</v>
      </c>
      <c r="L61" s="4"/>
      <c r="M61" s="6">
        <f>ROUND(SUM(M59:M60),5)</f>
        <v>3500</v>
      </c>
      <c r="N61" s="4"/>
    </row>
    <row r="62" spans="1:14" x14ac:dyDescent="0.25">
      <c r="A62" s="1"/>
      <c r="B62" s="1"/>
      <c r="C62" s="1"/>
      <c r="D62" s="1"/>
      <c r="E62" s="1"/>
      <c r="F62" s="1" t="s">
        <v>57</v>
      </c>
      <c r="G62" s="1"/>
      <c r="H62" s="1"/>
      <c r="I62" s="3">
        <f>ROUND(I45+I49+I53+I58+I61,5)</f>
        <v>75075</v>
      </c>
      <c r="J62" s="4"/>
      <c r="K62" s="3">
        <f>ROUND(K45+K49+K53+K58+K61,5)</f>
        <v>73331.8</v>
      </c>
      <c r="L62" s="4"/>
      <c r="M62" s="20">
        <v>76000</v>
      </c>
      <c r="N62" s="4"/>
    </row>
    <row r="63" spans="1:14" x14ac:dyDescent="0.25">
      <c r="A63" s="1"/>
      <c r="B63" s="1"/>
      <c r="C63" s="1"/>
      <c r="D63" s="1"/>
      <c r="E63" s="1"/>
      <c r="F63" s="1" t="s">
        <v>58</v>
      </c>
      <c r="G63" s="1"/>
      <c r="H63" s="1"/>
      <c r="I63" s="3"/>
      <c r="J63" s="4"/>
      <c r="K63" s="3"/>
      <c r="L63" s="4"/>
      <c r="M63" s="3"/>
      <c r="N63" s="4"/>
    </row>
    <row r="64" spans="1:14" x14ac:dyDescent="0.25">
      <c r="A64" s="1"/>
      <c r="B64" s="1"/>
      <c r="C64" s="1"/>
      <c r="D64" s="1"/>
      <c r="E64" s="1"/>
      <c r="F64" s="1"/>
      <c r="G64" s="1" t="s">
        <v>59</v>
      </c>
      <c r="H64" s="1"/>
      <c r="I64" s="3"/>
      <c r="J64" s="4"/>
      <c r="K64" s="3"/>
      <c r="L64" s="4"/>
      <c r="M64" s="3"/>
      <c r="N64" s="4"/>
    </row>
    <row r="65" spans="1:14" x14ac:dyDescent="0.25">
      <c r="A65" s="1"/>
      <c r="B65" s="1"/>
      <c r="C65" s="1"/>
      <c r="D65" s="1"/>
      <c r="E65" s="1"/>
      <c r="F65" s="1"/>
      <c r="G65" s="1"/>
      <c r="H65" s="1" t="s">
        <v>60</v>
      </c>
      <c r="I65" s="3">
        <v>2000</v>
      </c>
      <c r="J65" s="4"/>
      <c r="K65" s="3">
        <v>2561.88</v>
      </c>
      <c r="L65" s="4"/>
      <c r="M65" s="3">
        <v>2644</v>
      </c>
      <c r="N65" s="4"/>
    </row>
    <row r="66" spans="1:14" ht="15.75" thickBot="1" x14ac:dyDescent="0.3">
      <c r="A66" s="1"/>
      <c r="B66" s="1"/>
      <c r="C66" s="1"/>
      <c r="D66" s="1"/>
      <c r="E66" s="1"/>
      <c r="F66" s="1"/>
      <c r="G66" s="1"/>
      <c r="H66" s="1" t="s">
        <v>61</v>
      </c>
      <c r="I66" s="5">
        <v>1300</v>
      </c>
      <c r="J66" s="4"/>
      <c r="K66" s="5">
        <v>322.5</v>
      </c>
      <c r="L66" s="4"/>
      <c r="M66" s="5">
        <v>500</v>
      </c>
      <c r="N66" s="4"/>
    </row>
    <row r="67" spans="1:14" x14ac:dyDescent="0.25">
      <c r="A67" s="1"/>
      <c r="B67" s="1"/>
      <c r="C67" s="1"/>
      <c r="D67" s="1"/>
      <c r="E67" s="1"/>
      <c r="F67" s="1"/>
      <c r="G67" s="1" t="s">
        <v>62</v>
      </c>
      <c r="H67" s="1"/>
      <c r="I67" s="3">
        <f>SUM(I65:I66)</f>
        <v>3300</v>
      </c>
      <c r="J67" s="4"/>
      <c r="K67" s="3">
        <f>ROUND(SUM(K64:K66),5)</f>
        <v>2884.38</v>
      </c>
      <c r="L67" s="4"/>
      <c r="M67" s="3">
        <f>ROUND(SUM(M64:M66),5)</f>
        <v>3144</v>
      </c>
      <c r="N67" s="4"/>
    </row>
    <row r="68" spans="1:14" x14ac:dyDescent="0.25">
      <c r="A68" s="1"/>
      <c r="B68" s="1"/>
      <c r="C68" s="1"/>
      <c r="D68" s="1"/>
      <c r="E68" s="1"/>
      <c r="F68" s="1"/>
      <c r="G68" s="1" t="s">
        <v>63</v>
      </c>
      <c r="H68" s="1"/>
      <c r="I68" s="3"/>
      <c r="J68" s="4"/>
      <c r="K68" s="3"/>
      <c r="L68" s="4"/>
      <c r="M68" s="3"/>
      <c r="N68" s="4"/>
    </row>
    <row r="69" spans="1:14" x14ac:dyDescent="0.25">
      <c r="A69" s="1"/>
      <c r="B69" s="1"/>
      <c r="C69" s="1"/>
      <c r="D69" s="1"/>
      <c r="E69" s="1"/>
      <c r="F69" s="1"/>
      <c r="G69" s="1"/>
      <c r="H69" s="1" t="s">
        <v>64</v>
      </c>
      <c r="I69" s="3">
        <v>3500</v>
      </c>
      <c r="J69" s="4"/>
      <c r="K69" s="3">
        <v>3391</v>
      </c>
      <c r="L69" s="4"/>
      <c r="M69" s="3">
        <v>3500</v>
      </c>
      <c r="N69" s="4"/>
    </row>
    <row r="70" spans="1:14" x14ac:dyDescent="0.25">
      <c r="A70" s="1"/>
      <c r="B70" s="1"/>
      <c r="C70" s="1"/>
      <c r="D70" s="1"/>
      <c r="E70" s="1"/>
      <c r="F70" s="1"/>
      <c r="G70" s="1"/>
      <c r="H70" s="1" t="s">
        <v>65</v>
      </c>
      <c r="I70" s="3">
        <v>750</v>
      </c>
      <c r="J70" s="4"/>
      <c r="K70" s="3">
        <v>443.09</v>
      </c>
      <c r="L70" s="4"/>
      <c r="M70" s="3">
        <v>500</v>
      </c>
      <c r="N70" s="4"/>
    </row>
    <row r="71" spans="1:14" x14ac:dyDescent="0.25">
      <c r="A71" s="1"/>
      <c r="B71" s="1"/>
      <c r="C71" s="1"/>
      <c r="D71" s="1"/>
      <c r="E71" s="1"/>
      <c r="F71" s="1"/>
      <c r="G71" s="1"/>
      <c r="H71" s="1" t="s">
        <v>66</v>
      </c>
      <c r="I71" s="3">
        <v>500</v>
      </c>
      <c r="J71" s="4"/>
      <c r="K71" s="3">
        <v>501.52</v>
      </c>
      <c r="L71" s="4"/>
      <c r="M71" s="3">
        <v>550</v>
      </c>
      <c r="N71" s="4"/>
    </row>
    <row r="72" spans="1:14" x14ac:dyDescent="0.25">
      <c r="A72" s="1"/>
      <c r="B72" s="1"/>
      <c r="C72" s="1"/>
      <c r="D72" s="1"/>
      <c r="E72" s="1"/>
      <c r="F72" s="1"/>
      <c r="G72" s="1"/>
      <c r="H72" s="1" t="s">
        <v>67</v>
      </c>
      <c r="I72" s="3">
        <v>750</v>
      </c>
      <c r="J72" s="4"/>
      <c r="K72" s="3">
        <f>VLOOKUP(H72,[1]total!$A$2:$B$300,2,FALSE)</f>
        <v>0</v>
      </c>
      <c r="L72" s="4"/>
      <c r="M72" s="3">
        <v>0</v>
      </c>
      <c r="N72" s="4"/>
    </row>
    <row r="73" spans="1:14" x14ac:dyDescent="0.25">
      <c r="A73" s="1"/>
      <c r="B73" s="1"/>
      <c r="C73" s="1"/>
      <c r="D73" s="1"/>
      <c r="E73" s="1"/>
      <c r="F73" s="1"/>
      <c r="G73" s="1"/>
      <c r="H73" s="1" t="s">
        <v>68</v>
      </c>
      <c r="I73" s="3">
        <v>250</v>
      </c>
      <c r="J73" s="4"/>
      <c r="K73" s="3">
        <v>258</v>
      </c>
      <c r="L73" s="4"/>
      <c r="M73" s="3">
        <v>300</v>
      </c>
      <c r="N73" s="4"/>
    </row>
    <row r="74" spans="1:14" x14ac:dyDescent="0.25">
      <c r="A74" s="1"/>
      <c r="B74" s="1"/>
      <c r="C74" s="1"/>
      <c r="D74" s="1"/>
      <c r="E74" s="1"/>
      <c r="F74" s="1"/>
      <c r="G74" s="1"/>
      <c r="H74" s="1" t="s">
        <v>69</v>
      </c>
      <c r="I74" s="3">
        <v>3500</v>
      </c>
      <c r="J74" s="4"/>
      <c r="K74" s="3">
        <v>3453</v>
      </c>
      <c r="L74" s="4"/>
      <c r="M74" s="3">
        <v>3500</v>
      </c>
      <c r="N74" s="4"/>
    </row>
    <row r="75" spans="1:14" ht="15.75" thickBot="1" x14ac:dyDescent="0.3">
      <c r="A75" s="1"/>
      <c r="B75" s="1"/>
      <c r="C75" s="1"/>
      <c r="D75" s="1"/>
      <c r="E75" s="1"/>
      <c r="F75" s="1"/>
      <c r="G75" s="1"/>
      <c r="H75" s="1" t="s">
        <v>70</v>
      </c>
      <c r="I75" s="5">
        <v>2000</v>
      </c>
      <c r="J75" s="4"/>
      <c r="K75" s="5">
        <v>452.57</v>
      </c>
      <c r="L75" s="4"/>
      <c r="M75" s="5">
        <v>500</v>
      </c>
      <c r="N75" s="4"/>
    </row>
    <row r="76" spans="1:14" x14ac:dyDescent="0.25">
      <c r="A76" s="1"/>
      <c r="B76" s="1"/>
      <c r="C76" s="1"/>
      <c r="D76" s="1"/>
      <c r="E76" s="1"/>
      <c r="F76" s="1"/>
      <c r="G76" s="1" t="s">
        <v>71</v>
      </c>
      <c r="H76" s="1"/>
      <c r="I76" s="3">
        <f>SUM(I69:I75)</f>
        <v>11250</v>
      </c>
      <c r="J76" s="4"/>
      <c r="K76" s="3">
        <f>ROUND(SUM(K68:K75),5)</f>
        <v>8499.18</v>
      </c>
      <c r="L76" s="4"/>
      <c r="M76" s="3">
        <f>ROUND(SUM(M68:M75),5)</f>
        <v>8850</v>
      </c>
      <c r="N76" s="4"/>
    </row>
    <row r="77" spans="1:14" x14ac:dyDescent="0.25">
      <c r="A77" s="1"/>
      <c r="B77" s="1"/>
      <c r="C77" s="1"/>
      <c r="D77" s="1"/>
      <c r="E77" s="1"/>
      <c r="F77" s="1"/>
      <c r="G77" s="1" t="s">
        <v>72</v>
      </c>
      <c r="H77" s="1"/>
      <c r="I77" s="3"/>
      <c r="J77" s="4"/>
      <c r="K77" s="3"/>
      <c r="L77" s="4"/>
      <c r="M77" s="3"/>
      <c r="N77" s="4"/>
    </row>
    <row r="78" spans="1:14" x14ac:dyDescent="0.25">
      <c r="A78" s="1"/>
      <c r="B78" s="1"/>
      <c r="C78" s="1"/>
      <c r="D78" s="1"/>
      <c r="E78" s="1"/>
      <c r="F78" s="1"/>
      <c r="G78" s="1"/>
      <c r="H78" s="1" t="s">
        <v>73</v>
      </c>
      <c r="I78" s="3">
        <v>8000</v>
      </c>
      <c r="J78" s="4"/>
      <c r="K78" s="3">
        <v>9500</v>
      </c>
      <c r="L78" s="4"/>
      <c r="M78" s="3">
        <v>8300</v>
      </c>
      <c r="N78" s="4"/>
    </row>
    <row r="79" spans="1:14" x14ac:dyDescent="0.25">
      <c r="A79" s="1"/>
      <c r="B79" s="1"/>
      <c r="C79" s="1"/>
      <c r="D79" s="1"/>
      <c r="E79" s="1"/>
      <c r="F79" s="1"/>
      <c r="G79" s="1"/>
      <c r="H79" s="1" t="s">
        <v>74</v>
      </c>
      <c r="I79" s="3">
        <v>7500</v>
      </c>
      <c r="J79" s="4"/>
      <c r="K79" s="3">
        <v>398</v>
      </c>
      <c r="L79" s="4"/>
      <c r="M79" s="3">
        <v>1000</v>
      </c>
      <c r="N79" s="4"/>
    </row>
    <row r="80" spans="1:14" x14ac:dyDescent="0.25">
      <c r="A80" s="1"/>
      <c r="B80" s="1"/>
      <c r="C80" s="1"/>
      <c r="D80" s="1"/>
      <c r="E80" s="1"/>
      <c r="F80" s="1"/>
      <c r="G80" s="1"/>
      <c r="H80" s="1" t="s">
        <v>75</v>
      </c>
      <c r="I80" s="3">
        <v>2000</v>
      </c>
      <c r="J80" s="4"/>
      <c r="K80" s="3">
        <f>VLOOKUP(H80,[1]total!$A$2:$B$300,2,FALSE)</f>
        <v>0</v>
      </c>
      <c r="L80" s="4"/>
      <c r="M80" s="3">
        <v>1000</v>
      </c>
      <c r="N80" s="4"/>
    </row>
    <row r="81" spans="1:14" ht="15.75" thickBot="1" x14ac:dyDescent="0.3">
      <c r="A81" s="1"/>
      <c r="B81" s="1"/>
      <c r="C81" s="1"/>
      <c r="D81" s="1"/>
      <c r="E81" s="1"/>
      <c r="F81" s="1"/>
      <c r="G81" s="1"/>
      <c r="H81" s="1" t="s">
        <v>76</v>
      </c>
      <c r="I81" s="3">
        <v>5000</v>
      </c>
      <c r="J81" s="4"/>
      <c r="K81" s="3">
        <f>VLOOKUP(H81,[1]total!$A$2:$B$300,2,FALSE)</f>
        <v>248</v>
      </c>
      <c r="L81" s="4"/>
      <c r="M81" s="3">
        <v>5000</v>
      </c>
      <c r="N81" s="4"/>
    </row>
    <row r="82" spans="1:14" ht="15.75" thickBot="1" x14ac:dyDescent="0.3">
      <c r="A82" s="1"/>
      <c r="B82" s="1"/>
      <c r="C82" s="1"/>
      <c r="D82" s="1"/>
      <c r="E82" s="1"/>
      <c r="F82" s="1"/>
      <c r="G82" s="1" t="s">
        <v>77</v>
      </c>
      <c r="H82" s="1"/>
      <c r="I82" s="6">
        <f>SUM(I78:I81)</f>
        <v>22500</v>
      </c>
      <c r="J82" s="4"/>
      <c r="K82" s="6">
        <f>ROUND(SUM(K77:K81),5)</f>
        <v>10146</v>
      </c>
      <c r="L82" s="4"/>
      <c r="M82" s="6">
        <f>ROUND(SUM(M77:M81),5)</f>
        <v>15300</v>
      </c>
      <c r="N82" s="4"/>
    </row>
    <row r="83" spans="1:14" x14ac:dyDescent="0.25">
      <c r="A83" s="1"/>
      <c r="B83" s="1"/>
      <c r="C83" s="1"/>
      <c r="D83" s="1"/>
      <c r="E83" s="1"/>
      <c r="F83" s="1" t="s">
        <v>78</v>
      </c>
      <c r="G83" s="1"/>
      <c r="H83" s="1"/>
      <c r="I83" s="3">
        <f>ROUND(I63+I67+I76+I82,5)</f>
        <v>37050</v>
      </c>
      <c r="J83" s="4"/>
      <c r="K83" s="3">
        <f>ROUND(K63+K67+K76+K82,5)</f>
        <v>21529.56</v>
      </c>
      <c r="L83" s="4"/>
      <c r="M83" s="3">
        <f>ROUND(M63+M67+M76+M82,5)</f>
        <v>27294</v>
      </c>
      <c r="N83" s="4"/>
    </row>
    <row r="84" spans="1:14" x14ac:dyDescent="0.25">
      <c r="A84" s="1"/>
      <c r="B84" s="1"/>
      <c r="C84" s="1"/>
      <c r="D84" s="1"/>
      <c r="E84" s="1"/>
      <c r="F84" s="1" t="s">
        <v>79</v>
      </c>
      <c r="G84" s="1"/>
      <c r="H84" s="1"/>
      <c r="I84" s="3"/>
      <c r="J84" s="4"/>
      <c r="K84" s="3"/>
      <c r="L84" s="4"/>
      <c r="M84" s="3"/>
      <c r="N84" s="4"/>
    </row>
    <row r="85" spans="1:14" x14ac:dyDescent="0.25">
      <c r="A85" s="1"/>
      <c r="B85" s="1"/>
      <c r="C85" s="1"/>
      <c r="D85" s="1"/>
      <c r="E85" s="1"/>
      <c r="F85" s="1"/>
      <c r="G85" s="1" t="s">
        <v>80</v>
      </c>
      <c r="H85" s="1"/>
      <c r="I85" s="3"/>
      <c r="J85" s="4"/>
      <c r="K85" s="3"/>
      <c r="L85" s="4"/>
      <c r="M85" s="3"/>
      <c r="N85" s="4"/>
    </row>
    <row r="86" spans="1:14" x14ac:dyDescent="0.25">
      <c r="A86" s="1"/>
      <c r="B86" s="1"/>
      <c r="C86" s="1"/>
      <c r="D86" s="1"/>
      <c r="E86" s="1"/>
      <c r="F86" s="1"/>
      <c r="G86" s="1"/>
      <c r="H86" s="1" t="s">
        <v>81</v>
      </c>
      <c r="I86" s="3">
        <v>5000</v>
      </c>
      <c r="J86" s="4"/>
      <c r="K86" s="3">
        <v>7419</v>
      </c>
      <c r="L86" s="4"/>
      <c r="M86" s="3">
        <v>8000</v>
      </c>
      <c r="N86" s="4"/>
    </row>
    <row r="87" spans="1:14" ht="15.75" thickBot="1" x14ac:dyDescent="0.3">
      <c r="A87" s="1"/>
      <c r="B87" s="1"/>
      <c r="C87" s="1"/>
      <c r="D87" s="1"/>
      <c r="E87" s="1"/>
      <c r="F87" s="1"/>
      <c r="G87" s="1"/>
      <c r="H87" s="1" t="s">
        <v>82</v>
      </c>
      <c r="I87" s="3">
        <v>1000</v>
      </c>
      <c r="J87" s="4"/>
      <c r="K87" s="3">
        <v>784.7</v>
      </c>
      <c r="L87" s="4"/>
      <c r="M87" s="3">
        <v>1000</v>
      </c>
      <c r="N87" s="4"/>
    </row>
    <row r="88" spans="1:14" ht="15.75" thickBot="1" x14ac:dyDescent="0.3">
      <c r="A88" s="1"/>
      <c r="B88" s="1"/>
      <c r="C88" s="1"/>
      <c r="D88" s="1"/>
      <c r="E88" s="1"/>
      <c r="F88" s="1"/>
      <c r="G88" s="1" t="s">
        <v>83</v>
      </c>
      <c r="H88" s="1"/>
      <c r="I88" s="6">
        <f>SUM(I86:I87)</f>
        <v>6000</v>
      </c>
      <c r="J88" s="4"/>
      <c r="K88" s="6">
        <f>ROUND(SUM(K85:K87),5)</f>
        <v>8203.7000000000007</v>
      </c>
      <c r="L88" s="4"/>
      <c r="M88" s="6">
        <f>ROUND(SUM(M85:M87),5)</f>
        <v>9000</v>
      </c>
      <c r="N88" s="4"/>
    </row>
    <row r="89" spans="1:14" x14ac:dyDescent="0.25">
      <c r="A89" s="1"/>
      <c r="B89" s="1"/>
      <c r="C89" s="1"/>
      <c r="D89" s="1"/>
      <c r="E89" s="1"/>
      <c r="F89" s="1" t="s">
        <v>84</v>
      </c>
      <c r="G89" s="1"/>
      <c r="H89" s="1"/>
      <c r="I89" s="3">
        <f>ROUND(I84+I88,5)</f>
        <v>6000</v>
      </c>
      <c r="J89" s="4"/>
      <c r="K89" s="3">
        <f>ROUND(K84+K88,5)</f>
        <v>8203.7000000000007</v>
      </c>
      <c r="L89" s="4"/>
      <c r="M89" s="3">
        <f>ROUND(M84+M88,5)</f>
        <v>9000</v>
      </c>
      <c r="N89" s="4"/>
    </row>
    <row r="90" spans="1:14" x14ac:dyDescent="0.25">
      <c r="A90" s="1"/>
      <c r="B90" s="1"/>
      <c r="C90" s="1"/>
      <c r="D90" s="1"/>
      <c r="E90" s="1"/>
      <c r="F90" s="1" t="s">
        <v>85</v>
      </c>
      <c r="G90" s="1"/>
      <c r="H90" s="1"/>
      <c r="I90" s="3"/>
      <c r="J90" s="4"/>
      <c r="K90" s="3"/>
      <c r="L90" s="4"/>
      <c r="M90" s="3"/>
      <c r="N90" s="4"/>
    </row>
    <row r="91" spans="1:14" x14ac:dyDescent="0.25">
      <c r="A91" s="1"/>
      <c r="B91" s="1"/>
      <c r="C91" s="1"/>
      <c r="D91" s="1"/>
      <c r="E91" s="1"/>
      <c r="F91" s="1"/>
      <c r="G91" s="1" t="s">
        <v>86</v>
      </c>
      <c r="H91" s="1"/>
      <c r="I91" s="3"/>
      <c r="J91" s="4"/>
      <c r="K91" s="3"/>
      <c r="L91" s="4"/>
      <c r="M91" s="3"/>
      <c r="N91" s="4"/>
    </row>
    <row r="92" spans="1:14" x14ac:dyDescent="0.25">
      <c r="A92" s="1"/>
      <c r="B92" s="1"/>
      <c r="C92" s="1"/>
      <c r="D92" s="1"/>
      <c r="E92" s="1"/>
      <c r="F92" s="1"/>
      <c r="G92" s="1"/>
      <c r="H92" s="1" t="s">
        <v>87</v>
      </c>
      <c r="I92" s="3">
        <v>250</v>
      </c>
      <c r="J92" s="4"/>
      <c r="K92" s="3">
        <v>250</v>
      </c>
      <c r="L92" s="4"/>
      <c r="M92" s="3">
        <v>250</v>
      </c>
      <c r="N92" s="4"/>
    </row>
    <row r="93" spans="1:14" ht="15.75" thickBot="1" x14ac:dyDescent="0.3">
      <c r="A93" s="1"/>
      <c r="B93" s="1"/>
      <c r="C93" s="1"/>
      <c r="D93" s="1"/>
      <c r="E93" s="1"/>
      <c r="F93" s="1"/>
      <c r="G93" s="1"/>
      <c r="H93" s="1" t="s">
        <v>88</v>
      </c>
      <c r="I93" s="5">
        <v>100</v>
      </c>
      <c r="J93" s="4"/>
      <c r="K93" s="5">
        <f>VLOOKUP(H93,[1]total!$A$2:$B$300,2,FALSE)</f>
        <v>0</v>
      </c>
      <c r="L93" s="4"/>
      <c r="M93" s="5">
        <v>100</v>
      </c>
      <c r="N93" s="4"/>
    </row>
    <row r="94" spans="1:14" x14ac:dyDescent="0.25">
      <c r="A94" s="1"/>
      <c r="B94" s="1"/>
      <c r="C94" s="1"/>
      <c r="D94" s="1"/>
      <c r="E94" s="1"/>
      <c r="F94" s="1"/>
      <c r="G94" s="1" t="s">
        <v>89</v>
      </c>
      <c r="H94" s="1"/>
      <c r="I94" s="3">
        <f>SUM(I92:I93)</f>
        <v>350</v>
      </c>
      <c r="J94" s="4"/>
      <c r="K94" s="3">
        <f>ROUND(SUM(K91:K93),5)</f>
        <v>250</v>
      </c>
      <c r="L94" s="4"/>
      <c r="M94" s="3">
        <f>ROUND(SUM(M91:M93),5)</f>
        <v>350</v>
      </c>
      <c r="N94" s="4"/>
    </row>
    <row r="95" spans="1:14" x14ac:dyDescent="0.25">
      <c r="A95" s="1"/>
      <c r="B95" s="1"/>
      <c r="C95" s="1"/>
      <c r="D95" s="1"/>
      <c r="E95" s="1"/>
      <c r="F95" s="1"/>
      <c r="G95" s="1" t="s">
        <v>90</v>
      </c>
      <c r="H95" s="1"/>
      <c r="I95" s="3"/>
      <c r="J95" s="4"/>
      <c r="K95" s="3"/>
      <c r="L95" s="4"/>
      <c r="M95" s="3"/>
      <c r="N95" s="4"/>
    </row>
    <row r="96" spans="1:14" x14ac:dyDescent="0.25">
      <c r="A96" s="1"/>
      <c r="B96" s="1"/>
      <c r="C96" s="1"/>
      <c r="D96" s="1"/>
      <c r="E96" s="1"/>
      <c r="F96" s="1"/>
      <c r="G96" s="1"/>
      <c r="H96" s="1" t="s">
        <v>91</v>
      </c>
      <c r="I96" s="3">
        <v>1000</v>
      </c>
      <c r="J96" s="4"/>
      <c r="K96" s="3">
        <f>VLOOKUP(H96,[1]total!$A$2:$B$300,2,FALSE)</f>
        <v>0</v>
      </c>
      <c r="L96" s="4"/>
      <c r="M96" s="3">
        <v>1000</v>
      </c>
      <c r="N96" s="4"/>
    </row>
    <row r="97" spans="1:14" x14ac:dyDescent="0.25">
      <c r="A97" s="1"/>
      <c r="B97" s="1"/>
      <c r="C97" s="1"/>
      <c r="D97" s="1"/>
      <c r="E97" s="1"/>
      <c r="F97" s="1"/>
      <c r="G97" s="1"/>
      <c r="H97" s="1" t="s">
        <v>92</v>
      </c>
      <c r="I97" s="3">
        <v>750</v>
      </c>
      <c r="J97" s="4"/>
      <c r="K97" s="3">
        <v>176.01</v>
      </c>
      <c r="L97" s="4"/>
      <c r="M97" s="3">
        <v>750</v>
      </c>
      <c r="N97" s="4"/>
    </row>
    <row r="98" spans="1:14" x14ac:dyDescent="0.25">
      <c r="A98" s="1"/>
      <c r="B98" s="1"/>
      <c r="C98" s="1"/>
      <c r="D98" s="1"/>
      <c r="E98" s="1"/>
      <c r="F98" s="1"/>
      <c r="G98" s="1"/>
      <c r="H98" s="1" t="s">
        <v>93</v>
      </c>
      <c r="I98" s="3">
        <v>2000</v>
      </c>
      <c r="J98" s="4"/>
      <c r="K98" s="3">
        <v>1838.16</v>
      </c>
      <c r="L98" s="4"/>
      <c r="M98" s="3">
        <v>2000</v>
      </c>
      <c r="N98" s="4"/>
    </row>
    <row r="99" spans="1:14" ht="15.75" thickBot="1" x14ac:dyDescent="0.3">
      <c r="A99" s="1"/>
      <c r="B99" s="1"/>
      <c r="C99" s="1"/>
      <c r="D99" s="1"/>
      <c r="E99" s="1"/>
      <c r="F99" s="1"/>
      <c r="G99" s="1"/>
      <c r="H99" s="1" t="s">
        <v>94</v>
      </c>
      <c r="I99" s="5">
        <v>750</v>
      </c>
      <c r="J99" s="4"/>
      <c r="K99" s="5">
        <v>768.15</v>
      </c>
      <c r="L99" s="4"/>
      <c r="M99" s="5">
        <v>1000</v>
      </c>
      <c r="N99" s="4"/>
    </row>
    <row r="100" spans="1:14" x14ac:dyDescent="0.25">
      <c r="A100" s="1"/>
      <c r="B100" s="1"/>
      <c r="C100" s="1"/>
      <c r="D100" s="1"/>
      <c r="E100" s="1"/>
      <c r="F100" s="1"/>
      <c r="G100" s="1" t="s">
        <v>95</v>
      </c>
      <c r="H100" s="1"/>
      <c r="I100" s="3">
        <f>SUM(I96:I99)</f>
        <v>4500</v>
      </c>
      <c r="J100" s="4"/>
      <c r="K100" s="3">
        <f>ROUND(SUM(K95:K99),5)</f>
        <v>2782.32</v>
      </c>
      <c r="L100" s="4"/>
      <c r="M100" s="3">
        <f>ROUND(SUM(M95:M99),5)</f>
        <v>4750</v>
      </c>
      <c r="N100" s="4"/>
    </row>
    <row r="101" spans="1:14" x14ac:dyDescent="0.25">
      <c r="A101" s="1"/>
      <c r="B101" s="1"/>
      <c r="C101" s="1"/>
      <c r="D101" s="1"/>
      <c r="E101" s="1"/>
      <c r="F101" s="1"/>
      <c r="G101" s="1" t="s">
        <v>96</v>
      </c>
      <c r="H101" s="1"/>
      <c r="I101" s="3"/>
      <c r="J101" s="4"/>
      <c r="K101" s="3"/>
      <c r="L101" s="4"/>
      <c r="M101" s="3"/>
      <c r="N101" s="4"/>
    </row>
    <row r="102" spans="1:14" ht="15.75" thickBot="1" x14ac:dyDescent="0.3">
      <c r="A102" s="1"/>
      <c r="B102" s="1"/>
      <c r="C102" s="1"/>
      <c r="D102" s="1"/>
      <c r="E102" s="1"/>
      <c r="F102" s="1"/>
      <c r="G102" s="1"/>
      <c r="H102" s="1" t="s">
        <v>97</v>
      </c>
      <c r="I102" s="3">
        <v>1000</v>
      </c>
      <c r="J102" s="4"/>
      <c r="K102" s="3">
        <v>445.77</v>
      </c>
      <c r="L102" s="4"/>
      <c r="M102" s="3">
        <v>1000</v>
      </c>
      <c r="N102" s="4"/>
    </row>
    <row r="103" spans="1:14" ht="15.75" thickBot="1" x14ac:dyDescent="0.3">
      <c r="A103" s="1"/>
      <c r="B103" s="1"/>
      <c r="C103" s="1"/>
      <c r="D103" s="1"/>
      <c r="E103" s="1"/>
      <c r="F103" s="1"/>
      <c r="G103" s="1" t="s">
        <v>98</v>
      </c>
      <c r="H103" s="1"/>
      <c r="I103" s="7">
        <f>ROUND(SUM(I101:I102),5)</f>
        <v>1000</v>
      </c>
      <c r="J103" s="4"/>
      <c r="K103" s="7">
        <f>ROUND(SUM(K101:K102),5)</f>
        <v>445.77</v>
      </c>
      <c r="L103" s="4"/>
      <c r="M103" s="7">
        <f>ROUND(SUM(M101:M102),5)</f>
        <v>1000</v>
      </c>
      <c r="N103" s="4"/>
    </row>
    <row r="104" spans="1:14" ht="15.75" thickBot="1" x14ac:dyDescent="0.3">
      <c r="A104" s="1"/>
      <c r="B104" s="1"/>
      <c r="C104" s="1"/>
      <c r="D104" s="1"/>
      <c r="E104" s="1"/>
      <c r="F104" s="1" t="s">
        <v>99</v>
      </c>
      <c r="G104" s="1"/>
      <c r="H104" s="1"/>
      <c r="I104" s="6">
        <f>ROUND(I90+I94+I100+I103,5)</f>
        <v>5850</v>
      </c>
      <c r="J104" s="4"/>
      <c r="K104" s="6">
        <f>ROUND(K90+K94+K100+K103,5)</f>
        <v>3478.09</v>
      </c>
      <c r="L104" s="4"/>
      <c r="M104" s="6">
        <f>ROUND(M90+M94+M100+M103,5)</f>
        <v>6100</v>
      </c>
      <c r="N104" s="4"/>
    </row>
    <row r="105" spans="1:14" x14ac:dyDescent="0.25">
      <c r="A105" s="1"/>
      <c r="B105" s="1"/>
      <c r="C105" s="1"/>
      <c r="D105" s="1"/>
      <c r="E105" s="1" t="s">
        <v>100</v>
      </c>
      <c r="F105" s="1"/>
      <c r="G105" s="1"/>
      <c r="H105" s="1"/>
      <c r="I105" s="3">
        <f>ROUND(I44+I62+I83+I89+I104,5)</f>
        <v>123975</v>
      </c>
      <c r="J105" s="4"/>
      <c r="K105" s="3">
        <f>ROUND(K44+K62+K83+K89+K104,5)</f>
        <v>106543.15</v>
      </c>
      <c r="L105" s="4"/>
      <c r="M105" s="3">
        <f>ROUND(M44+M62+M83+M89+M104,5)</f>
        <v>118394</v>
      </c>
      <c r="N105" s="4"/>
    </row>
    <row r="106" spans="1:14" x14ac:dyDescent="0.25">
      <c r="A106" s="1"/>
      <c r="B106" s="1"/>
      <c r="C106" s="1"/>
      <c r="D106" s="1"/>
      <c r="E106" s="1" t="s">
        <v>101</v>
      </c>
      <c r="F106" s="1"/>
      <c r="G106" s="1"/>
      <c r="H106" s="1"/>
      <c r="I106" s="3"/>
      <c r="J106" s="4"/>
      <c r="K106" s="3"/>
      <c r="L106" s="4"/>
      <c r="M106" s="3"/>
      <c r="N106" s="4"/>
    </row>
    <row r="107" spans="1:14" x14ac:dyDescent="0.25">
      <c r="A107" s="1"/>
      <c r="B107" s="1"/>
      <c r="C107" s="1"/>
      <c r="D107" s="1"/>
      <c r="E107" s="1"/>
      <c r="H107" s="1" t="s">
        <v>102</v>
      </c>
      <c r="I107" s="3">
        <v>3500</v>
      </c>
      <c r="J107" s="4"/>
      <c r="K107" s="3">
        <f>VLOOKUP(H107,[1]total!$A$2:$B$300,2,FALSE)</f>
        <v>2949.69</v>
      </c>
      <c r="L107" s="4"/>
      <c r="M107" s="3">
        <v>3000</v>
      </c>
      <c r="N107" s="4"/>
    </row>
    <row r="108" spans="1:14" x14ac:dyDescent="0.25">
      <c r="A108" s="1"/>
      <c r="B108" s="1"/>
      <c r="C108" s="1"/>
      <c r="D108" s="1"/>
      <c r="E108" s="1"/>
      <c r="F108" s="1" t="s">
        <v>103</v>
      </c>
      <c r="G108" s="1"/>
      <c r="H108" s="1"/>
      <c r="I108" s="3"/>
      <c r="J108" s="4"/>
      <c r="K108" s="3"/>
      <c r="L108" s="4"/>
      <c r="M108" s="3"/>
      <c r="N108" s="4"/>
    </row>
    <row r="109" spans="1:14" x14ac:dyDescent="0.25">
      <c r="A109" s="1"/>
      <c r="B109" s="1"/>
      <c r="C109" s="1"/>
      <c r="D109" s="1"/>
      <c r="E109" s="1"/>
      <c r="F109" s="1"/>
      <c r="G109" s="1" t="s">
        <v>104</v>
      </c>
      <c r="H109" s="1"/>
      <c r="I109" s="3">
        <v>4000</v>
      </c>
      <c r="J109" s="4"/>
      <c r="K109" s="3">
        <f>VLOOKUP(G109,[1]total!$A$2:$B$300,2,FALSE)</f>
        <v>0</v>
      </c>
      <c r="L109" s="4"/>
      <c r="M109" s="3">
        <v>4000</v>
      </c>
      <c r="N109" s="4"/>
    </row>
    <row r="110" spans="1:14" x14ac:dyDescent="0.25">
      <c r="A110" s="1"/>
      <c r="B110" s="1"/>
      <c r="C110" s="1"/>
      <c r="D110" s="1"/>
      <c r="E110" s="1"/>
      <c r="F110" s="1"/>
      <c r="G110" s="1" t="s">
        <v>105</v>
      </c>
      <c r="H110" s="1"/>
      <c r="I110" s="3">
        <v>10000</v>
      </c>
      <c r="J110" s="4"/>
      <c r="K110" s="3">
        <v>3220</v>
      </c>
      <c r="L110" s="4"/>
      <c r="M110" s="3">
        <v>10000</v>
      </c>
      <c r="N110" s="4"/>
    </row>
    <row r="111" spans="1:14" x14ac:dyDescent="0.25">
      <c r="A111" s="1"/>
      <c r="B111" s="1"/>
      <c r="C111" s="1"/>
      <c r="D111" s="1"/>
      <c r="E111" s="1"/>
      <c r="F111" s="1"/>
      <c r="G111" s="1" t="s">
        <v>106</v>
      </c>
      <c r="H111" s="1"/>
      <c r="I111" s="3">
        <v>85000</v>
      </c>
      <c r="J111" s="4"/>
      <c r="K111" s="3">
        <v>71295</v>
      </c>
      <c r="L111" s="4"/>
      <c r="M111" s="3">
        <v>80000</v>
      </c>
      <c r="N111" s="4"/>
    </row>
    <row r="112" spans="1:14" x14ac:dyDescent="0.25">
      <c r="A112" s="1"/>
      <c r="B112" s="1"/>
      <c r="C112" s="1"/>
      <c r="D112" s="1"/>
      <c r="E112" s="1"/>
      <c r="F112" s="1"/>
      <c r="G112" s="1" t="s">
        <v>107</v>
      </c>
      <c r="H112" s="1"/>
      <c r="I112" s="3">
        <v>6000</v>
      </c>
      <c r="J112" s="4"/>
      <c r="K112" s="3">
        <v>2325</v>
      </c>
      <c r="L112" s="4"/>
      <c r="M112" s="3">
        <v>6000</v>
      </c>
      <c r="N112" s="4"/>
    </row>
    <row r="113" spans="1:14" x14ac:dyDescent="0.25">
      <c r="A113" s="1"/>
      <c r="B113" s="1"/>
      <c r="C113" s="1"/>
      <c r="D113" s="1"/>
      <c r="E113" s="1"/>
      <c r="F113" s="1"/>
      <c r="G113" s="1" t="s">
        <v>108</v>
      </c>
      <c r="H113" s="1"/>
      <c r="I113" s="3">
        <v>1000</v>
      </c>
      <c r="J113" s="4"/>
      <c r="K113" s="3">
        <f>VLOOKUP(G113,[1]total!$A$2:$B$300,2,FALSE)</f>
        <v>0</v>
      </c>
      <c r="L113" s="4"/>
      <c r="M113" s="3">
        <v>1000</v>
      </c>
      <c r="N113" s="4"/>
    </row>
    <row r="114" spans="1:14" x14ac:dyDescent="0.25">
      <c r="A114" s="1"/>
      <c r="B114" s="1"/>
      <c r="C114" s="1"/>
      <c r="D114" s="1"/>
      <c r="E114" s="1"/>
      <c r="F114" s="1"/>
      <c r="G114" s="1" t="s">
        <v>109</v>
      </c>
      <c r="H114" s="1"/>
      <c r="I114" s="3">
        <v>15000</v>
      </c>
      <c r="J114" s="4"/>
      <c r="K114" s="3">
        <v>8980</v>
      </c>
      <c r="L114" s="4"/>
      <c r="M114" s="3">
        <v>10000</v>
      </c>
      <c r="N114" s="4"/>
    </row>
    <row r="115" spans="1:14" x14ac:dyDescent="0.25">
      <c r="A115" s="1"/>
      <c r="B115" s="1"/>
      <c r="C115" s="1"/>
      <c r="D115" s="1"/>
      <c r="E115" s="1"/>
      <c r="F115" s="1"/>
      <c r="G115" s="1" t="s">
        <v>110</v>
      </c>
      <c r="H115" s="1"/>
      <c r="I115" s="3"/>
      <c r="J115" s="4"/>
      <c r="K115" s="3"/>
      <c r="L115" s="4"/>
      <c r="M115" s="3"/>
      <c r="N115" s="4"/>
    </row>
    <row r="116" spans="1:14" x14ac:dyDescent="0.25">
      <c r="A116" s="1"/>
      <c r="B116" s="1"/>
      <c r="C116" s="1"/>
      <c r="D116" s="1"/>
      <c r="E116" s="1"/>
      <c r="F116" s="1"/>
      <c r="G116" s="1"/>
      <c r="H116" s="1" t="s">
        <v>111</v>
      </c>
      <c r="I116" s="3">
        <v>45000</v>
      </c>
      <c r="J116" s="4"/>
      <c r="K116" s="3">
        <v>35227.480000000003</v>
      </c>
      <c r="L116" s="4"/>
      <c r="M116" s="3">
        <v>40000</v>
      </c>
      <c r="N116" s="4"/>
    </row>
    <row r="117" spans="1:14" ht="15.75" thickBot="1" x14ac:dyDescent="0.3">
      <c r="A117" s="1"/>
      <c r="B117" s="1"/>
      <c r="C117" s="1"/>
      <c r="D117" s="1"/>
      <c r="E117" s="1"/>
      <c r="F117" s="1"/>
      <c r="G117" s="1"/>
      <c r="H117" s="1" t="s">
        <v>112</v>
      </c>
      <c r="I117" s="3">
        <v>475000</v>
      </c>
      <c r="J117" s="4"/>
      <c r="K117" s="3">
        <v>0</v>
      </c>
      <c r="L117" s="4"/>
      <c r="M117" s="3">
        <v>475000</v>
      </c>
      <c r="N117" s="4"/>
    </row>
    <row r="118" spans="1:14" ht="15.75" thickBot="1" x14ac:dyDescent="0.3">
      <c r="A118" s="1"/>
      <c r="B118" s="1"/>
      <c r="C118" s="1"/>
      <c r="D118" s="1"/>
      <c r="E118" s="1"/>
      <c r="F118" s="1"/>
      <c r="G118" s="1" t="s">
        <v>113</v>
      </c>
      <c r="H118" s="1"/>
      <c r="I118" s="6">
        <v>500000</v>
      </c>
      <c r="J118" s="4"/>
      <c r="K118" s="6">
        <f>ROUND(SUM(K115:K117),5)</f>
        <v>35227.480000000003</v>
      </c>
      <c r="L118" s="4"/>
      <c r="M118" s="6">
        <f>ROUND(SUM(M115:M117),5)</f>
        <v>515000</v>
      </c>
      <c r="N118" s="4"/>
    </row>
    <row r="119" spans="1:14" x14ac:dyDescent="0.25">
      <c r="A119" s="1"/>
      <c r="B119" s="1"/>
      <c r="C119" s="1"/>
      <c r="D119" s="1"/>
      <c r="E119" s="1"/>
      <c r="F119" s="1" t="s">
        <v>114</v>
      </c>
      <c r="G119" s="1"/>
      <c r="H119" s="1"/>
      <c r="I119" s="3">
        <f>ROUND(SUM(I108:I114)+I118,5)</f>
        <v>621000</v>
      </c>
      <c r="J119" s="4"/>
      <c r="K119" s="3">
        <f>ROUND(SUM(K108:K114)+K118,5)</f>
        <v>121047.48</v>
      </c>
      <c r="L119" s="4"/>
      <c r="M119" s="3">
        <v>125000</v>
      </c>
      <c r="N119" s="4"/>
    </row>
    <row r="120" spans="1:14" ht="15.75" thickBot="1" x14ac:dyDescent="0.3">
      <c r="A120" s="1"/>
      <c r="B120" s="1"/>
      <c r="C120" s="1"/>
      <c r="D120" s="1"/>
      <c r="E120" s="1"/>
      <c r="F120" s="1" t="s">
        <v>115</v>
      </c>
      <c r="G120" s="1"/>
      <c r="H120" s="1"/>
      <c r="I120" s="3">
        <v>505000</v>
      </c>
      <c r="J120" s="4"/>
      <c r="K120" s="3">
        <v>504578</v>
      </c>
      <c r="L120" s="4"/>
      <c r="M120" s="3">
        <v>534944</v>
      </c>
      <c r="N120" s="4"/>
    </row>
    <row r="121" spans="1:14" ht="15.75" thickBot="1" x14ac:dyDescent="0.3">
      <c r="A121" s="1"/>
      <c r="B121" s="1"/>
      <c r="C121" s="1"/>
      <c r="D121" s="1"/>
      <c r="E121" s="1" t="s">
        <v>116</v>
      </c>
      <c r="F121" s="1"/>
      <c r="G121" s="1"/>
      <c r="H121" s="1"/>
      <c r="I121" s="7">
        <f>ROUND(SUM(I106:I107)+SUM(I119:I120),5)</f>
        <v>1129500</v>
      </c>
      <c r="J121" s="4"/>
      <c r="K121" s="7">
        <f>ROUND(SUM(K106:K107)+SUM(K119:K120),5)</f>
        <v>628575.17000000004</v>
      </c>
      <c r="L121" s="4"/>
      <c r="M121" s="7">
        <f>ROUND(SUM(M106:M107)+SUM(M119:M120),5)</f>
        <v>662944</v>
      </c>
      <c r="N121" s="4"/>
    </row>
    <row r="122" spans="1:14" ht="15.75" thickBot="1" x14ac:dyDescent="0.3">
      <c r="A122" s="1"/>
      <c r="B122" s="1"/>
      <c r="C122" s="1"/>
      <c r="D122" s="1" t="s">
        <v>117</v>
      </c>
      <c r="E122" s="1"/>
      <c r="F122" s="1"/>
      <c r="G122" s="1"/>
      <c r="H122" s="1"/>
      <c r="I122" s="7">
        <f>ROUND(I43+I105+I121,5)</f>
        <v>1253475</v>
      </c>
      <c r="J122" s="4"/>
      <c r="K122" s="7">
        <f>ROUND(K43+K105+K121,5)</f>
        <v>735118.32</v>
      </c>
      <c r="L122" s="4"/>
      <c r="M122" s="7">
        <v>1256338</v>
      </c>
      <c r="N122" s="4"/>
    </row>
    <row r="123" spans="1:14" ht="15.75" thickBot="1" x14ac:dyDescent="0.3">
      <c r="A123" s="1"/>
      <c r="B123" s="1"/>
      <c r="C123" s="1" t="s">
        <v>118</v>
      </c>
      <c r="D123" s="1"/>
      <c r="E123" s="1"/>
      <c r="F123" s="1"/>
      <c r="G123" s="1"/>
      <c r="H123" s="1"/>
      <c r="I123" s="7">
        <f>ROUND(I42+I122,5)</f>
        <v>1253475</v>
      </c>
      <c r="J123" s="4"/>
      <c r="K123" s="7">
        <f>ROUND(K42+K122,5)</f>
        <v>735118.32</v>
      </c>
      <c r="L123" s="4"/>
      <c r="M123" s="7">
        <f>ROUND(M42+M122,5)</f>
        <v>1256338</v>
      </c>
      <c r="N123" s="4"/>
    </row>
    <row r="124" spans="1:14" ht="15.75" thickBot="1" x14ac:dyDescent="0.3">
      <c r="A124" s="1"/>
      <c r="B124" s="1" t="s">
        <v>119</v>
      </c>
      <c r="C124" s="1"/>
      <c r="D124" s="1"/>
      <c r="E124" s="1"/>
      <c r="F124" s="1"/>
      <c r="G124" s="1"/>
      <c r="H124" s="1"/>
      <c r="I124" s="7">
        <f>ROUND(I3+I41-I123,5)</f>
        <v>-426681</v>
      </c>
      <c r="J124" s="4"/>
      <c r="K124" s="7">
        <f>ROUND(K3+K41-K123,5)</f>
        <v>75764.990000000005</v>
      </c>
      <c r="L124" s="4"/>
      <c r="M124" s="18">
        <v>82000</v>
      </c>
      <c r="N124" s="4"/>
    </row>
    <row r="125" spans="1:14" s="9" customFormat="1" ht="15" customHeight="1" thickBot="1" x14ac:dyDescent="0.25">
      <c r="A125" s="1" t="s">
        <v>120</v>
      </c>
      <c r="B125" s="1"/>
      <c r="C125" s="1"/>
      <c r="D125" s="1"/>
      <c r="E125" s="1"/>
      <c r="F125" s="1"/>
      <c r="G125" s="1"/>
      <c r="H125" s="1"/>
      <c r="I125" s="8">
        <f>I124</f>
        <v>-426681</v>
      </c>
      <c r="J125" s="1"/>
      <c r="K125" s="8">
        <f>K124</f>
        <v>75764.990000000005</v>
      </c>
      <c r="L125" s="1"/>
      <c r="M125" s="19">
        <f>M124</f>
        <v>82000</v>
      </c>
      <c r="N125" s="1"/>
    </row>
    <row r="126" spans="1:14" ht="15.75" thickTop="1" x14ac:dyDescent="0.25"/>
    <row r="127" spans="1:14" x14ac:dyDescent="0.25">
      <c r="I127" s="17"/>
    </row>
    <row r="128" spans="1:14" x14ac:dyDescent="0.25">
      <c r="I128" s="17"/>
    </row>
    <row r="129" spans="13:13" x14ac:dyDescent="0.25">
      <c r="M129" s="17"/>
    </row>
  </sheetData>
  <pageMargins left="0.7" right="0.7" top="0.75" bottom="0.75" header="0.1" footer="0.3"/>
  <pageSetup orientation="portrait" r:id="rId1"/>
  <headerFooter>
    <oddHeader xml:space="preserve">&amp;C&amp;"Arial,Bold"&amp;12 Almonte Sanitary District 
&amp;14 FY23/24 Preliminary BUDGET REPORT
</oddHeader>
    <oddFooter>&amp;L&amp;"Arial,Bold"&amp;8&amp;D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581025</xdr:colOff>
                <xdr:row>1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581025</xdr:colOff>
                <xdr:row>1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FY24 Budget AS EDITS</vt:lpstr>
      <vt:lpstr>FY24 Budget</vt:lpstr>
      <vt:lpstr>'FY24 Budget'!Print_Titles</vt:lpstr>
      <vt:lpstr>'FY24 Budget AS EDITS'!Print_Titles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Shonn Dougherty</dc:creator>
  <cp:lastModifiedBy>Shonn Dougherty</cp:lastModifiedBy>
  <cp:lastPrinted>2024-09-17T07:01:38Z</cp:lastPrinted>
  <dcterms:created xsi:type="dcterms:W3CDTF">2021-06-17T22:48:45Z</dcterms:created>
  <dcterms:modified xsi:type="dcterms:W3CDTF">2024-09-17T07:01:38Z</dcterms:modified>
</cp:coreProperties>
</file>